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40" yWindow="-90" windowWidth="18180" windowHeight="11490" tabRatio="753"/>
  </bookViews>
  <sheets>
    <sheet name="ДОХОДЫ" sheetId="35" r:id="rId1"/>
    <sheet name="РАСХОДЫ" sheetId="23" r:id="rId2"/>
    <sheet name="ИФДБ" sheetId="36" r:id="rId3"/>
    <sheet name="ДФ" sheetId="34" r:id="rId4"/>
  </sheets>
  <externalReferences>
    <externalReference r:id="rId5"/>
  </externalReferences>
  <definedNames>
    <definedName name="_xlnm._FilterDatabase" localSheetId="1" hidden="1">РАСХОДЫ!$A$8:$G$781</definedName>
    <definedName name="_xlnm.Print_Area" localSheetId="0">ДОХОДЫ!$A$1:$H$194</definedName>
    <definedName name="_xlnm.Print_Area" localSheetId="3">ДФ!$A$1:$N$96</definedName>
    <definedName name="_xlnm.Print_Area" localSheetId="1">РАСХОДЫ!$A$1:$K$781</definedName>
  </definedNames>
  <calcPr calcId="144525"/>
</workbook>
</file>

<file path=xl/calcChain.xml><?xml version="1.0" encoding="utf-8"?>
<calcChain xmlns="http://schemas.openxmlformats.org/spreadsheetml/2006/main">
  <c r="F188" i="35" l="1"/>
  <c r="I290" i="23"/>
  <c r="H290" i="23"/>
  <c r="I724" i="23"/>
  <c r="H724" i="23"/>
  <c r="G724" i="23"/>
  <c r="F724" i="23"/>
  <c r="G69" i="34"/>
  <c r="G59" i="34"/>
  <c r="G58" i="34"/>
  <c r="G57" i="34"/>
  <c r="N59" i="34"/>
  <c r="M59" i="34"/>
  <c r="L59" i="34"/>
  <c r="N58" i="34"/>
  <c r="M58" i="34"/>
  <c r="L58" i="34"/>
  <c r="N57" i="34"/>
  <c r="M57" i="34"/>
  <c r="L57" i="34"/>
  <c r="F42" i="34"/>
  <c r="E42" i="34"/>
  <c r="C57" i="34"/>
  <c r="C58" i="34"/>
  <c r="E20" i="36" l="1"/>
  <c r="E19" i="36" s="1"/>
  <c r="E18" i="36" s="1"/>
  <c r="J60" i="34" l="1"/>
  <c r="G60" i="34" s="1"/>
  <c r="G23" i="34" l="1"/>
  <c r="L22" i="34"/>
  <c r="M21" i="34"/>
  <c r="H193" i="35"/>
  <c r="G193" i="35"/>
  <c r="F192" i="35"/>
  <c r="G192" i="35" s="1"/>
  <c r="E192" i="35"/>
  <c r="D192" i="35"/>
  <c r="C192" i="35"/>
  <c r="H191" i="35"/>
  <c r="G191" i="35"/>
  <c r="F190" i="35"/>
  <c r="E190" i="35"/>
  <c r="H190" i="35" s="1"/>
  <c r="D190" i="35"/>
  <c r="G190" i="35" s="1"/>
  <c r="C190" i="35"/>
  <c r="H187" i="35"/>
  <c r="G187" i="35"/>
  <c r="F186" i="35"/>
  <c r="E186" i="35"/>
  <c r="D186" i="35"/>
  <c r="C186" i="35"/>
  <c r="F184" i="35"/>
  <c r="E184" i="35"/>
  <c r="D184" i="35"/>
  <c r="C184" i="35"/>
  <c r="G183" i="35"/>
  <c r="G182" i="35"/>
  <c r="G181" i="35"/>
  <c r="H180" i="35"/>
  <c r="G180" i="35"/>
  <c r="H179" i="35"/>
  <c r="G179" i="35"/>
  <c r="H178" i="35"/>
  <c r="G178" i="35"/>
  <c r="H177" i="35"/>
  <c r="G177" i="35"/>
  <c r="F175" i="35"/>
  <c r="E175" i="35"/>
  <c r="E172" i="35" s="1"/>
  <c r="D175" i="35"/>
  <c r="C175" i="35"/>
  <c r="H174" i="35"/>
  <c r="G174" i="35"/>
  <c r="H173" i="35"/>
  <c r="G173" i="35"/>
  <c r="D172" i="35"/>
  <c r="C172" i="35"/>
  <c r="H171" i="35"/>
  <c r="G171" i="35"/>
  <c r="F169" i="35"/>
  <c r="G169" i="35" s="1"/>
  <c r="E169" i="35"/>
  <c r="D169" i="35"/>
  <c r="C169" i="35"/>
  <c r="H168" i="35"/>
  <c r="G168" i="35"/>
  <c r="G167" i="35"/>
  <c r="H166" i="35"/>
  <c r="G166" i="35"/>
  <c r="H165" i="35"/>
  <c r="G165" i="35"/>
  <c r="F163" i="35"/>
  <c r="E163" i="35"/>
  <c r="D163" i="35"/>
  <c r="C163" i="35"/>
  <c r="H162" i="35"/>
  <c r="G162" i="35"/>
  <c r="H161" i="35"/>
  <c r="G161" i="35"/>
  <c r="H160" i="35"/>
  <c r="G160" i="35"/>
  <c r="H159" i="35"/>
  <c r="G159" i="35"/>
  <c r="H158" i="35"/>
  <c r="G158" i="35"/>
  <c r="H157" i="35"/>
  <c r="G157" i="35"/>
  <c r="H156" i="35"/>
  <c r="G156" i="35"/>
  <c r="H155" i="35"/>
  <c r="G155" i="35"/>
  <c r="H154" i="35"/>
  <c r="G154" i="35"/>
  <c r="H153" i="35"/>
  <c r="G153" i="35"/>
  <c r="G152" i="35"/>
  <c r="H151" i="35"/>
  <c r="G151" i="35"/>
  <c r="H150" i="35"/>
  <c r="G150" i="35"/>
  <c r="H149" i="35"/>
  <c r="G149" i="35"/>
  <c r="F147" i="35"/>
  <c r="E147" i="35"/>
  <c r="E146" i="35" s="1"/>
  <c r="D147" i="35"/>
  <c r="C147" i="35"/>
  <c r="C146" i="35" s="1"/>
  <c r="G145" i="35"/>
  <c r="G144" i="35"/>
  <c r="G143" i="35"/>
  <c r="G142" i="35"/>
  <c r="G141" i="35"/>
  <c r="H140" i="35"/>
  <c r="G140" i="35"/>
  <c r="G139" i="35"/>
  <c r="H138" i="35"/>
  <c r="G138" i="35"/>
  <c r="G137" i="35"/>
  <c r="G136" i="35"/>
  <c r="H135" i="35"/>
  <c r="G135" i="35"/>
  <c r="F133" i="35"/>
  <c r="E133" i="35"/>
  <c r="D133" i="35"/>
  <c r="G133" i="35" s="1"/>
  <c r="C133" i="35"/>
  <c r="G132" i="35"/>
  <c r="H131" i="35"/>
  <c r="G131" i="35"/>
  <c r="F129" i="35"/>
  <c r="F128" i="35" s="1"/>
  <c r="E129" i="35"/>
  <c r="D129" i="35"/>
  <c r="G129" i="35" s="1"/>
  <c r="C129" i="35"/>
  <c r="C128" i="35" s="1"/>
  <c r="E128" i="35"/>
  <c r="D128" i="35"/>
  <c r="G127" i="35"/>
  <c r="G126" i="35"/>
  <c r="F125" i="35"/>
  <c r="F124" i="35" s="1"/>
  <c r="E125" i="35"/>
  <c r="D125" i="35"/>
  <c r="C125" i="35"/>
  <c r="C124" i="35" s="1"/>
  <c r="E124" i="35"/>
  <c r="D124" i="35"/>
  <c r="H123" i="35"/>
  <c r="G123" i="35"/>
  <c r="F121" i="35"/>
  <c r="H121" i="35" s="1"/>
  <c r="E121" i="35"/>
  <c r="D121" i="35"/>
  <c r="D120" i="35" s="1"/>
  <c r="C121" i="35"/>
  <c r="C120" i="35" s="1"/>
  <c r="F120" i="35"/>
  <c r="G120" i="35" s="1"/>
  <c r="E120" i="35"/>
  <c r="G119" i="35"/>
  <c r="F118" i="35"/>
  <c r="E118" i="35"/>
  <c r="D118" i="35"/>
  <c r="G118" i="35" s="1"/>
  <c r="C118" i="35"/>
  <c r="G117" i="35"/>
  <c r="F116" i="35"/>
  <c r="E116" i="35"/>
  <c r="D116" i="35"/>
  <c r="C116" i="35"/>
  <c r="G115" i="35"/>
  <c r="H114" i="35"/>
  <c r="G114" i="35"/>
  <c r="F113" i="35"/>
  <c r="H113" i="35" s="1"/>
  <c r="E113" i="35"/>
  <c r="D113" i="35"/>
  <c r="D112" i="35" s="1"/>
  <c r="C113" i="35"/>
  <c r="C112" i="35" s="1"/>
  <c r="E112" i="35"/>
  <c r="H110" i="35"/>
  <c r="G110" i="35"/>
  <c r="H109" i="35"/>
  <c r="G109" i="35"/>
  <c r="F107" i="35"/>
  <c r="E107" i="35"/>
  <c r="D107" i="35"/>
  <c r="C107" i="35"/>
  <c r="H106" i="35"/>
  <c r="G106" i="35"/>
  <c r="F104" i="35"/>
  <c r="E104" i="35"/>
  <c r="D104" i="35"/>
  <c r="C104" i="35"/>
  <c r="H103" i="35"/>
  <c r="G103" i="35"/>
  <c r="F102" i="35"/>
  <c r="E102" i="35"/>
  <c r="D102" i="35"/>
  <c r="C102" i="35"/>
  <c r="H99" i="35"/>
  <c r="G99" i="35"/>
  <c r="F98" i="35"/>
  <c r="E98" i="35"/>
  <c r="D98" i="35"/>
  <c r="C98" i="35"/>
  <c r="F96" i="35"/>
  <c r="E96" i="35"/>
  <c r="E95" i="35" s="1"/>
  <c r="D96" i="35"/>
  <c r="C96" i="35"/>
  <c r="C95" i="35" s="1"/>
  <c r="F95" i="35"/>
  <c r="D95" i="35"/>
  <c r="G95" i="35" s="1"/>
  <c r="G88" i="35"/>
  <c r="H87" i="35"/>
  <c r="G87" i="35"/>
  <c r="H86" i="35"/>
  <c r="G86" i="35"/>
  <c r="H85" i="35"/>
  <c r="G85" i="35"/>
  <c r="G83" i="35"/>
  <c r="H81" i="35"/>
  <c r="G81" i="35"/>
  <c r="H79" i="35"/>
  <c r="G79" i="35"/>
  <c r="H78" i="35"/>
  <c r="G78" i="35"/>
  <c r="H77" i="35"/>
  <c r="G77" i="35"/>
  <c r="F76" i="35"/>
  <c r="E76" i="35"/>
  <c r="D76" i="35"/>
  <c r="C76" i="35"/>
  <c r="G75" i="35"/>
  <c r="H74" i="35"/>
  <c r="G74" i="35"/>
  <c r="F73" i="35"/>
  <c r="E73" i="35"/>
  <c r="E70" i="35" s="1"/>
  <c r="D73" i="35"/>
  <c r="C73" i="35"/>
  <c r="C70" i="35" s="1"/>
  <c r="F71" i="35"/>
  <c r="E71" i="35"/>
  <c r="D71" i="35"/>
  <c r="C71" i="35"/>
  <c r="D70" i="35"/>
  <c r="H68" i="35"/>
  <c r="G68" i="35"/>
  <c r="F67" i="35"/>
  <c r="E67" i="35"/>
  <c r="E64" i="35" s="1"/>
  <c r="D67" i="35"/>
  <c r="C67" i="35"/>
  <c r="H66" i="35"/>
  <c r="G66" i="35"/>
  <c r="F65" i="35"/>
  <c r="E65" i="35"/>
  <c r="D65" i="35"/>
  <c r="D64" i="35" s="1"/>
  <c r="C65" i="35"/>
  <c r="F64" i="35"/>
  <c r="G64" i="35" s="1"/>
  <c r="C64" i="35"/>
  <c r="G61" i="35"/>
  <c r="H60" i="35"/>
  <c r="G60" i="35"/>
  <c r="G59" i="35"/>
  <c r="F59" i="35"/>
  <c r="E59" i="35"/>
  <c r="D59" i="35"/>
  <c r="C59" i="35"/>
  <c r="C58" i="35" s="1"/>
  <c r="F58" i="35"/>
  <c r="E58" i="35"/>
  <c r="D58" i="35"/>
  <c r="H57" i="35"/>
  <c r="G57" i="35"/>
  <c r="F56" i="35"/>
  <c r="E56" i="35"/>
  <c r="D56" i="35"/>
  <c r="C56" i="35"/>
  <c r="H55" i="35"/>
  <c r="G55" i="35"/>
  <c r="H54" i="35"/>
  <c r="G54" i="35"/>
  <c r="H53" i="35"/>
  <c r="G53" i="35"/>
  <c r="H52" i="35"/>
  <c r="G52" i="35"/>
  <c r="F51" i="35"/>
  <c r="H51" i="35" s="1"/>
  <c r="E51" i="35"/>
  <c r="D51" i="35"/>
  <c r="C51" i="35"/>
  <c r="F50" i="35"/>
  <c r="E50" i="35"/>
  <c r="D50" i="35"/>
  <c r="C50" i="35"/>
  <c r="H48" i="35"/>
  <c r="G48" i="35"/>
  <c r="F47" i="35"/>
  <c r="H47" i="35" s="1"/>
  <c r="E47" i="35"/>
  <c r="D47" i="35"/>
  <c r="C47" i="35"/>
  <c r="H46" i="35"/>
  <c r="G46" i="35"/>
  <c r="F45" i="35"/>
  <c r="H45" i="35" s="1"/>
  <c r="E45" i="35"/>
  <c r="D45" i="35"/>
  <c r="C45" i="35"/>
  <c r="F44" i="35"/>
  <c r="E44" i="35"/>
  <c r="D44" i="35"/>
  <c r="C44" i="35"/>
  <c r="H43" i="35"/>
  <c r="G43" i="35"/>
  <c r="H42" i="35"/>
  <c r="G42" i="35"/>
  <c r="F41" i="35"/>
  <c r="H41" i="35" s="1"/>
  <c r="E41" i="35"/>
  <c r="D41" i="35"/>
  <c r="C41" i="35"/>
  <c r="H40" i="35"/>
  <c r="G40" i="35"/>
  <c r="H39" i="35"/>
  <c r="G39" i="35"/>
  <c r="F38" i="35"/>
  <c r="E38" i="35"/>
  <c r="D38" i="35"/>
  <c r="C38" i="35"/>
  <c r="H37" i="35"/>
  <c r="G37" i="35"/>
  <c r="F36" i="35"/>
  <c r="E36" i="35"/>
  <c r="D36" i="35"/>
  <c r="C36" i="35"/>
  <c r="F35" i="35"/>
  <c r="H35" i="35" s="1"/>
  <c r="E35" i="35"/>
  <c r="D35" i="35"/>
  <c r="C35" i="35"/>
  <c r="G34" i="35"/>
  <c r="F33" i="35"/>
  <c r="E33" i="35"/>
  <c r="E26" i="35" s="1"/>
  <c r="D33" i="35"/>
  <c r="C33" i="35"/>
  <c r="C26" i="35" s="1"/>
  <c r="G32" i="35"/>
  <c r="F31" i="35"/>
  <c r="E31" i="35"/>
  <c r="D31" i="35"/>
  <c r="C31" i="35"/>
  <c r="H29" i="35"/>
  <c r="G29" i="35"/>
  <c r="H28" i="35"/>
  <c r="G28" i="35"/>
  <c r="F27" i="35"/>
  <c r="H27" i="35" s="1"/>
  <c r="E27" i="35"/>
  <c r="D27" i="35"/>
  <c r="C27" i="35"/>
  <c r="F26" i="35"/>
  <c r="D26" i="35"/>
  <c r="H25" i="35"/>
  <c r="G25" i="35"/>
  <c r="H24" i="35"/>
  <c r="G24" i="35"/>
  <c r="H23" i="35"/>
  <c r="G23" i="35"/>
  <c r="H22" i="35"/>
  <c r="G22" i="35"/>
  <c r="F21" i="35"/>
  <c r="H21" i="35" s="1"/>
  <c r="E21" i="35"/>
  <c r="D21" i="35"/>
  <c r="C21" i="35"/>
  <c r="F20" i="35"/>
  <c r="G20" i="35" s="1"/>
  <c r="E20" i="35"/>
  <c r="D20" i="35"/>
  <c r="C20" i="35"/>
  <c r="H18" i="35"/>
  <c r="G18" i="35"/>
  <c r="H17" i="35"/>
  <c r="G17" i="35"/>
  <c r="G16" i="35"/>
  <c r="H15" i="35"/>
  <c r="G15" i="35"/>
  <c r="F14" i="35"/>
  <c r="E14" i="35"/>
  <c r="E13" i="35" s="1"/>
  <c r="E12" i="35" s="1"/>
  <c r="D14" i="35"/>
  <c r="C14" i="35"/>
  <c r="C13" i="35" s="1"/>
  <c r="C12" i="35" s="1"/>
  <c r="F13" i="35"/>
  <c r="H13" i="35" s="1"/>
  <c r="D13" i="35"/>
  <c r="D12" i="35" s="1"/>
  <c r="F12" i="35"/>
  <c r="G26" i="35" l="1"/>
  <c r="G31" i="35"/>
  <c r="G36" i="35"/>
  <c r="G38" i="35"/>
  <c r="G44" i="35"/>
  <c r="G50" i="35"/>
  <c r="G56" i="35"/>
  <c r="C49" i="35"/>
  <c r="C11" i="35" s="1"/>
  <c r="D49" i="35"/>
  <c r="D11" i="35" s="1"/>
  <c r="G65" i="35"/>
  <c r="H67" i="35"/>
  <c r="G76" i="35"/>
  <c r="E49" i="35"/>
  <c r="E11" i="35" s="1"/>
  <c r="H104" i="35"/>
  <c r="H107" i="35"/>
  <c r="G113" i="35"/>
  <c r="E111" i="35"/>
  <c r="E101" i="35" s="1"/>
  <c r="E100" i="35" s="1"/>
  <c r="E194" i="35" s="1"/>
  <c r="D13" i="36" s="1"/>
  <c r="D12" i="36" s="1"/>
  <c r="D11" i="36" s="1"/>
  <c r="D10" i="36" s="1"/>
  <c r="D146" i="35"/>
  <c r="G163" i="35"/>
  <c r="H169" i="35"/>
  <c r="G175" i="35"/>
  <c r="G14" i="35"/>
  <c r="G33" i="35"/>
  <c r="G58" i="35"/>
  <c r="H59" i="35"/>
  <c r="H65" i="35"/>
  <c r="G67" i="35"/>
  <c r="G73" i="35"/>
  <c r="G102" i="35"/>
  <c r="G104" i="35"/>
  <c r="G107" i="35"/>
  <c r="G116" i="35"/>
  <c r="D111" i="35"/>
  <c r="D101" i="35" s="1"/>
  <c r="D100" i="35" s="1"/>
  <c r="D194" i="35" s="1"/>
  <c r="C13" i="36" s="1"/>
  <c r="G125" i="35"/>
  <c r="G128" i="35"/>
  <c r="H133" i="35"/>
  <c r="G147" i="35"/>
  <c r="H163" i="35"/>
  <c r="G186" i="35"/>
  <c r="H192" i="35"/>
  <c r="G98" i="35"/>
  <c r="G12" i="35"/>
  <c r="C111" i="35"/>
  <c r="C101" i="35" s="1"/>
  <c r="C100" i="35" s="1"/>
  <c r="C194" i="35" s="1"/>
  <c r="G124" i="35"/>
  <c r="H95" i="35"/>
  <c r="G21" i="35"/>
  <c r="G27" i="35"/>
  <c r="G35" i="35"/>
  <c r="G41" i="35"/>
  <c r="G45" i="35"/>
  <c r="G47" i="35"/>
  <c r="G51" i="35"/>
  <c r="H186" i="35"/>
  <c r="G13" i="35"/>
  <c r="H20" i="35"/>
  <c r="H26" i="35"/>
  <c r="H36" i="35"/>
  <c r="H38" i="35"/>
  <c r="H44" i="35"/>
  <c r="H50" i="35"/>
  <c r="H56" i="35"/>
  <c r="H58" i="35"/>
  <c r="H76" i="35"/>
  <c r="H98" i="35"/>
  <c r="H102" i="35"/>
  <c r="G121" i="35"/>
  <c r="F146" i="35"/>
  <c r="H147" i="35"/>
  <c r="F172" i="35"/>
  <c r="H175" i="35"/>
  <c r="H12" i="35"/>
  <c r="H14" i="35"/>
  <c r="H64" i="35"/>
  <c r="F70" i="35"/>
  <c r="H73" i="35"/>
  <c r="H120" i="35"/>
  <c r="F112" i="35"/>
  <c r="F111" i="35" s="1"/>
  <c r="F101" i="35" s="1"/>
  <c r="F100" i="35" s="1"/>
  <c r="C12" i="36" l="1"/>
  <c r="G112" i="35"/>
  <c r="H112" i="35"/>
  <c r="H172" i="35"/>
  <c r="G172" i="35"/>
  <c r="G70" i="35"/>
  <c r="F49" i="35"/>
  <c r="H70" i="35"/>
  <c r="H146" i="35"/>
  <c r="G146" i="35"/>
  <c r="H111" i="35"/>
  <c r="G111" i="35"/>
  <c r="C11" i="36" l="1"/>
  <c r="H49" i="35"/>
  <c r="G49" i="35"/>
  <c r="F11" i="35"/>
  <c r="H101" i="35"/>
  <c r="G101" i="35"/>
  <c r="C10" i="36" l="1"/>
  <c r="G100" i="35"/>
  <c r="H100" i="35"/>
  <c r="H11" i="35"/>
  <c r="F194" i="35"/>
  <c r="E13" i="36" s="1"/>
  <c r="G11" i="35"/>
  <c r="E12" i="36" l="1"/>
  <c r="G13" i="36"/>
  <c r="F13" i="36"/>
  <c r="G194" i="35"/>
  <c r="H194" i="35"/>
  <c r="E11" i="36" l="1"/>
  <c r="G12" i="36"/>
  <c r="F12" i="36"/>
  <c r="N24" i="34"/>
  <c r="M24" i="34"/>
  <c r="L24" i="34"/>
  <c r="M23" i="34"/>
  <c r="L23" i="34"/>
  <c r="N22" i="34"/>
  <c r="M22" i="34"/>
  <c r="N21" i="34"/>
  <c r="K21" i="34" s="1"/>
  <c r="L21" i="34"/>
  <c r="N20" i="34"/>
  <c r="K20" i="34" s="1"/>
  <c r="M20" i="34"/>
  <c r="L20" i="34"/>
  <c r="N96" i="34"/>
  <c r="M96" i="34"/>
  <c r="L96" i="34"/>
  <c r="N95" i="34"/>
  <c r="M95" i="34"/>
  <c r="L95" i="34"/>
  <c r="M94" i="34"/>
  <c r="L94" i="34"/>
  <c r="N93" i="34"/>
  <c r="M93" i="34"/>
  <c r="L93" i="34"/>
  <c r="N92" i="34"/>
  <c r="M92" i="34"/>
  <c r="L92" i="34"/>
  <c r="N91" i="34"/>
  <c r="M91" i="34"/>
  <c r="L91" i="34"/>
  <c r="N90" i="34"/>
  <c r="M90" i="34"/>
  <c r="L90" i="34"/>
  <c r="N89" i="34"/>
  <c r="M89" i="34"/>
  <c r="L89" i="34"/>
  <c r="N87" i="34"/>
  <c r="M87" i="34"/>
  <c r="L87" i="34"/>
  <c r="L85" i="34"/>
  <c r="N84" i="34"/>
  <c r="M84" i="34"/>
  <c r="L84" i="34"/>
  <c r="N83" i="34"/>
  <c r="M83" i="34"/>
  <c r="L83" i="34"/>
  <c r="N80" i="34"/>
  <c r="M80" i="34"/>
  <c r="L80" i="34"/>
  <c r="M79" i="34"/>
  <c r="L79" i="34"/>
  <c r="N78" i="34"/>
  <c r="M78" i="34"/>
  <c r="L78" i="34"/>
  <c r="N77" i="34"/>
  <c r="M77" i="34"/>
  <c r="L77" i="34"/>
  <c r="N76" i="34"/>
  <c r="M76" i="34"/>
  <c r="L76" i="34"/>
  <c r="N75" i="34"/>
  <c r="M75" i="34"/>
  <c r="L75" i="34"/>
  <c r="M74" i="34"/>
  <c r="L74" i="34"/>
  <c r="N73" i="34"/>
  <c r="M73" i="34"/>
  <c r="L73" i="34"/>
  <c r="N72" i="34"/>
  <c r="M72" i="34"/>
  <c r="L72" i="34"/>
  <c r="N71" i="34"/>
  <c r="M71" i="34"/>
  <c r="L71" i="34"/>
  <c r="M70" i="34"/>
  <c r="L70" i="34"/>
  <c r="N69" i="34"/>
  <c r="M69" i="34"/>
  <c r="L69" i="34"/>
  <c r="N68" i="34"/>
  <c r="M68" i="34"/>
  <c r="L68" i="34"/>
  <c r="N67" i="34"/>
  <c r="M67" i="34"/>
  <c r="L67" i="34"/>
  <c r="N66" i="34"/>
  <c r="M66" i="34"/>
  <c r="L66" i="34"/>
  <c r="N65" i="34"/>
  <c r="M65" i="34"/>
  <c r="L65" i="34"/>
  <c r="N64" i="34"/>
  <c r="M64" i="34"/>
  <c r="L64" i="34"/>
  <c r="N63" i="34"/>
  <c r="M63" i="34"/>
  <c r="L63" i="34"/>
  <c r="N62" i="34"/>
  <c r="M62" i="34"/>
  <c r="L62" i="34"/>
  <c r="N61" i="34"/>
  <c r="M61" i="34"/>
  <c r="L61" i="34"/>
  <c r="N60" i="34"/>
  <c r="M60" i="34"/>
  <c r="L60" i="34"/>
  <c r="N56" i="34"/>
  <c r="M56" i="34"/>
  <c r="L56" i="34"/>
  <c r="N55" i="34"/>
  <c r="M55" i="34"/>
  <c r="L55" i="34"/>
  <c r="N54" i="34"/>
  <c r="M54" i="34"/>
  <c r="L54" i="34"/>
  <c r="N53" i="34"/>
  <c r="M53" i="34"/>
  <c r="L53" i="34"/>
  <c r="N52" i="34"/>
  <c r="M52" i="34"/>
  <c r="L52" i="34"/>
  <c r="N51" i="34"/>
  <c r="M51" i="34"/>
  <c r="L51" i="34"/>
  <c r="N50" i="34"/>
  <c r="M50" i="34"/>
  <c r="L50" i="34"/>
  <c r="N49" i="34"/>
  <c r="M49" i="34"/>
  <c r="L49" i="34"/>
  <c r="N48" i="34"/>
  <c r="M48" i="34"/>
  <c r="L48" i="34"/>
  <c r="N47" i="34"/>
  <c r="M47" i="34"/>
  <c r="L47" i="34"/>
  <c r="N46" i="34"/>
  <c r="M46" i="34"/>
  <c r="L46" i="34"/>
  <c r="N45" i="34"/>
  <c r="M45" i="34"/>
  <c r="L45" i="34"/>
  <c r="N44" i="34"/>
  <c r="M44" i="34"/>
  <c r="L44" i="34"/>
  <c r="N43" i="34"/>
  <c r="M43" i="34"/>
  <c r="L43" i="34"/>
  <c r="N42" i="34"/>
  <c r="L42" i="34"/>
  <c r="L41" i="34"/>
  <c r="N40" i="34"/>
  <c r="M40" i="34"/>
  <c r="L40" i="34"/>
  <c r="M39" i="34"/>
  <c r="L39" i="34"/>
  <c r="N38" i="34"/>
  <c r="M38" i="34"/>
  <c r="L38" i="34"/>
  <c r="M37" i="34"/>
  <c r="L37" i="34"/>
  <c r="N36" i="34"/>
  <c r="M36" i="34"/>
  <c r="L36" i="34"/>
  <c r="M35" i="34"/>
  <c r="L35" i="34"/>
  <c r="F70" i="34"/>
  <c r="N70" i="34" s="1"/>
  <c r="F74" i="34"/>
  <c r="N74" i="34" s="1"/>
  <c r="E41" i="34"/>
  <c r="L223" i="23"/>
  <c r="G11" i="36" l="1"/>
  <c r="E10" i="36"/>
  <c r="F11" i="36"/>
  <c r="L18" i="34"/>
  <c r="M42" i="34"/>
  <c r="J780" i="23"/>
  <c r="K778" i="23"/>
  <c r="J778" i="23"/>
  <c r="J776" i="23"/>
  <c r="K774" i="23"/>
  <c r="K773" i="23"/>
  <c r="J773" i="23"/>
  <c r="J768" i="23"/>
  <c r="K763" i="23"/>
  <c r="K762" i="23"/>
  <c r="J762" i="23"/>
  <c r="K753" i="23"/>
  <c r="J753" i="23"/>
  <c r="K750" i="23"/>
  <c r="J750" i="23"/>
  <c r="K749" i="23"/>
  <c r="J749" i="23"/>
  <c r="K747" i="23"/>
  <c r="J747" i="23"/>
  <c r="K740" i="23"/>
  <c r="J740" i="23"/>
  <c r="J732" i="23"/>
  <c r="K725" i="23"/>
  <c r="J725" i="23"/>
  <c r="K717" i="23"/>
  <c r="J717" i="23"/>
  <c r="K714" i="23"/>
  <c r="K712" i="23"/>
  <c r="J712" i="23"/>
  <c r="K707" i="23"/>
  <c r="K706" i="23"/>
  <c r="J706" i="23"/>
  <c r="J699" i="23"/>
  <c r="K696" i="23"/>
  <c r="J696" i="23"/>
  <c r="K695" i="23"/>
  <c r="J695" i="23"/>
  <c r="K694" i="23"/>
  <c r="J694" i="23"/>
  <c r="J690" i="23"/>
  <c r="J689" i="23"/>
  <c r="K684" i="23"/>
  <c r="K681" i="23"/>
  <c r="J681" i="23"/>
  <c r="K679" i="23"/>
  <c r="K676" i="23"/>
  <c r="J676" i="23"/>
  <c r="J668" i="23"/>
  <c r="K658" i="23"/>
  <c r="K651" i="23"/>
  <c r="J643" i="23"/>
  <c r="J642" i="23"/>
  <c r="K639" i="23"/>
  <c r="J639" i="23"/>
  <c r="K638" i="23"/>
  <c r="J638" i="23"/>
  <c r="J635" i="23"/>
  <c r="J634" i="23"/>
  <c r="J626" i="23"/>
  <c r="J625" i="23"/>
  <c r="K621" i="23"/>
  <c r="J621" i="23"/>
  <c r="J619" i="23"/>
  <c r="K616" i="23"/>
  <c r="J616" i="23"/>
  <c r="K609" i="23"/>
  <c r="J609" i="23"/>
  <c r="K602" i="23"/>
  <c r="J602" i="23"/>
  <c r="K601" i="23"/>
  <c r="J601" i="23"/>
  <c r="J599" i="23"/>
  <c r="K595" i="23"/>
  <c r="J595" i="23"/>
  <c r="K593" i="23"/>
  <c r="J593" i="23"/>
  <c r="K591" i="23"/>
  <c r="J591" i="23"/>
  <c r="K587" i="23"/>
  <c r="J587" i="23"/>
  <c r="K579" i="23"/>
  <c r="J579" i="23"/>
  <c r="K575" i="23"/>
  <c r="J575" i="23"/>
  <c r="K573" i="23"/>
  <c r="J573" i="23"/>
  <c r="J569" i="23"/>
  <c r="J568" i="23"/>
  <c r="J567" i="23"/>
  <c r="J565" i="23"/>
  <c r="J563" i="23"/>
  <c r="K559" i="23"/>
  <c r="J559" i="23"/>
  <c r="K557" i="23"/>
  <c r="J557" i="23"/>
  <c r="K555" i="23"/>
  <c r="J555" i="23"/>
  <c r="K553" i="23"/>
  <c r="J553" i="23"/>
  <c r="K551" i="23"/>
  <c r="J551" i="23"/>
  <c r="K546" i="23"/>
  <c r="J546" i="23"/>
  <c r="K545" i="23"/>
  <c r="J545" i="23"/>
  <c r="K544" i="23"/>
  <c r="J544" i="23"/>
  <c r="K537" i="23"/>
  <c r="K535" i="23"/>
  <c r="J528" i="23"/>
  <c r="J526" i="23"/>
  <c r="J525" i="23"/>
  <c r="K520" i="23"/>
  <c r="J520" i="23"/>
  <c r="K516" i="23"/>
  <c r="J516" i="23"/>
  <c r="K513" i="23"/>
  <c r="J513" i="23"/>
  <c r="K512" i="23"/>
  <c r="J512" i="23"/>
  <c r="K511" i="23"/>
  <c r="J511" i="23"/>
  <c r="K510" i="23"/>
  <c r="J510" i="23"/>
  <c r="K507" i="23"/>
  <c r="J507" i="23"/>
  <c r="K505" i="23"/>
  <c r="J505" i="23"/>
  <c r="K503" i="23"/>
  <c r="J503" i="23"/>
  <c r="K501" i="23"/>
  <c r="J501" i="23"/>
  <c r="K499" i="23"/>
  <c r="J499" i="23"/>
  <c r="K496" i="23"/>
  <c r="J496" i="23"/>
  <c r="K495" i="23"/>
  <c r="J495" i="23"/>
  <c r="K492" i="23"/>
  <c r="J492" i="23"/>
  <c r="K490" i="23"/>
  <c r="K483" i="23"/>
  <c r="J483" i="23"/>
  <c r="K479" i="23"/>
  <c r="J479" i="23"/>
  <c r="K477" i="23"/>
  <c r="J477" i="23"/>
  <c r="J476" i="23"/>
  <c r="K474" i="23"/>
  <c r="J466" i="23"/>
  <c r="J465" i="23"/>
  <c r="K457" i="23"/>
  <c r="J457" i="23"/>
  <c r="J451" i="23"/>
  <c r="J448" i="23"/>
  <c r="J447" i="23"/>
  <c r="J446" i="23"/>
  <c r="K443" i="23"/>
  <c r="J443" i="23"/>
  <c r="K437" i="23"/>
  <c r="J437" i="23"/>
  <c r="K431" i="23"/>
  <c r="J431" i="23"/>
  <c r="J423" i="23"/>
  <c r="J422" i="23"/>
  <c r="J421" i="23"/>
  <c r="J420" i="23"/>
  <c r="J419" i="23"/>
  <c r="J418" i="23"/>
  <c r="J417" i="23"/>
  <c r="J416" i="23"/>
  <c r="J401" i="23"/>
  <c r="K397" i="23"/>
  <c r="K396" i="23"/>
  <c r="J396" i="23"/>
  <c r="J387" i="23"/>
  <c r="J379" i="23"/>
  <c r="J378" i="23"/>
  <c r="J374" i="23"/>
  <c r="J373" i="23"/>
  <c r="J372" i="23"/>
  <c r="J368" i="23"/>
  <c r="K364" i="23"/>
  <c r="J359" i="23"/>
  <c r="K354" i="23"/>
  <c r="J352" i="23"/>
  <c r="J351" i="23"/>
  <c r="J343" i="23"/>
  <c r="J342" i="23"/>
  <c r="J337" i="23"/>
  <c r="J336" i="23"/>
  <c r="J335" i="23"/>
  <c r="K328" i="23"/>
  <c r="J328" i="23"/>
  <c r="K327" i="23"/>
  <c r="J327" i="23"/>
  <c r="K326" i="23"/>
  <c r="J326" i="23"/>
  <c r="K325" i="23"/>
  <c r="J325" i="23"/>
  <c r="K323" i="23"/>
  <c r="J323" i="23"/>
  <c r="K320" i="23"/>
  <c r="J320" i="23"/>
  <c r="J318" i="23"/>
  <c r="J317" i="23"/>
  <c r="K310" i="23"/>
  <c r="J310" i="23"/>
  <c r="K308" i="23"/>
  <c r="J308" i="23"/>
  <c r="K307" i="23"/>
  <c r="J307" i="23"/>
  <c r="K306" i="23"/>
  <c r="J306" i="23"/>
  <c r="J304" i="23"/>
  <c r="J300" i="23"/>
  <c r="K293" i="23"/>
  <c r="J293" i="23"/>
  <c r="K289" i="23"/>
  <c r="J289" i="23"/>
  <c r="K282" i="23"/>
  <c r="J282" i="23"/>
  <c r="K281" i="23"/>
  <c r="K280" i="23"/>
  <c r="J280" i="23"/>
  <c r="J276" i="23"/>
  <c r="J273" i="23"/>
  <c r="J272" i="23"/>
  <c r="J269" i="23"/>
  <c r="J265" i="23"/>
  <c r="J263" i="23"/>
  <c r="J258" i="23"/>
  <c r="K255" i="23"/>
  <c r="J255" i="23"/>
  <c r="K254" i="23"/>
  <c r="J254" i="23"/>
  <c r="J248" i="23"/>
  <c r="J246" i="23"/>
  <c r="J243" i="23"/>
  <c r="J242" i="23"/>
  <c r="J239" i="23"/>
  <c r="J235" i="23"/>
  <c r="J234" i="23"/>
  <c r="J233" i="23"/>
  <c r="K229" i="23"/>
  <c r="J229" i="23"/>
  <c r="J227" i="23"/>
  <c r="K225" i="23"/>
  <c r="J223" i="23"/>
  <c r="J222" i="23"/>
  <c r="J218" i="23"/>
  <c r="J215" i="23"/>
  <c r="J212" i="23"/>
  <c r="K205" i="23"/>
  <c r="J205" i="23"/>
  <c r="K198" i="23"/>
  <c r="J198" i="23"/>
  <c r="J194" i="23"/>
  <c r="J189" i="23"/>
  <c r="J187" i="23"/>
  <c r="J185" i="23"/>
  <c r="J183" i="23"/>
  <c r="J180" i="23"/>
  <c r="K172" i="23"/>
  <c r="J172" i="23"/>
  <c r="J168" i="23"/>
  <c r="J166" i="23"/>
  <c r="J165" i="23"/>
  <c r="K163" i="23"/>
  <c r="J163" i="23"/>
  <c r="K162" i="23"/>
  <c r="J162" i="23"/>
  <c r="J157" i="23"/>
  <c r="J155" i="23"/>
  <c r="J148" i="23"/>
  <c r="J146" i="23"/>
  <c r="K144" i="23"/>
  <c r="J144" i="23"/>
  <c r="K135" i="23"/>
  <c r="J135" i="23"/>
  <c r="K134" i="23"/>
  <c r="J134" i="23"/>
  <c r="J130" i="23"/>
  <c r="K123" i="23"/>
  <c r="J123" i="23"/>
  <c r="K122" i="23"/>
  <c r="J122" i="23"/>
  <c r="K114" i="23"/>
  <c r="J114" i="23"/>
  <c r="K113" i="23"/>
  <c r="J113" i="23"/>
  <c r="K112" i="23"/>
  <c r="J112" i="23"/>
  <c r="K111" i="23"/>
  <c r="J111" i="23"/>
  <c r="K109" i="23"/>
  <c r="J109" i="23"/>
  <c r="K107" i="23"/>
  <c r="J107" i="23"/>
  <c r="K105" i="23"/>
  <c r="J105" i="23"/>
  <c r="K104" i="23"/>
  <c r="J104" i="23"/>
  <c r="K103" i="23"/>
  <c r="J103" i="23"/>
  <c r="J99" i="23"/>
  <c r="J98" i="23"/>
  <c r="K93" i="23"/>
  <c r="J93" i="23"/>
  <c r="J88" i="23"/>
  <c r="K86" i="23"/>
  <c r="J86" i="23"/>
  <c r="K82" i="23"/>
  <c r="J82" i="23"/>
  <c r="K78" i="23"/>
  <c r="J78" i="23"/>
  <c r="K76" i="23"/>
  <c r="J76" i="23"/>
  <c r="K73" i="23"/>
  <c r="J73" i="23"/>
  <c r="J66" i="23"/>
  <c r="K59" i="23"/>
  <c r="J59" i="23"/>
  <c r="K58" i="23"/>
  <c r="J58" i="23"/>
  <c r="J56" i="23"/>
  <c r="J52" i="23"/>
  <c r="J51" i="23"/>
  <c r="J47" i="23"/>
  <c r="J46" i="23"/>
  <c r="K44" i="23"/>
  <c r="J44" i="23"/>
  <c r="J42" i="23"/>
  <c r="J41" i="23"/>
  <c r="J39" i="23"/>
  <c r="J37" i="23"/>
  <c r="K36" i="23"/>
  <c r="J36" i="23"/>
  <c r="K31" i="23"/>
  <c r="J31" i="23"/>
  <c r="K30" i="23"/>
  <c r="J30" i="23"/>
  <c r="K26" i="23"/>
  <c r="J26" i="23"/>
  <c r="K25" i="23"/>
  <c r="J25" i="23"/>
  <c r="K24" i="23"/>
  <c r="K17" i="23"/>
  <c r="J17" i="23"/>
  <c r="I746" i="23"/>
  <c r="J746" i="23" s="1"/>
  <c r="H746" i="23"/>
  <c r="I693" i="23"/>
  <c r="H693" i="23"/>
  <c r="I680" i="23"/>
  <c r="J680" i="23" s="1"/>
  <c r="H680" i="23"/>
  <c r="I620" i="23"/>
  <c r="H620" i="23"/>
  <c r="I554" i="23"/>
  <c r="H554" i="23"/>
  <c r="G566" i="23"/>
  <c r="G543" i="23"/>
  <c r="I543" i="23"/>
  <c r="H543" i="23"/>
  <c r="I504" i="23"/>
  <c r="H504" i="23"/>
  <c r="G10" i="36" l="1"/>
  <c r="F10" i="36"/>
  <c r="K504" i="23"/>
  <c r="K620" i="23"/>
  <c r="K543" i="23"/>
  <c r="J543" i="23"/>
  <c r="J554" i="23"/>
  <c r="K554" i="23"/>
  <c r="K693" i="23"/>
  <c r="K746" i="23"/>
  <c r="K680" i="23"/>
  <c r="I475" i="23"/>
  <c r="I305" i="23"/>
  <c r="H305" i="23"/>
  <c r="I324" i="23"/>
  <c r="H324" i="23"/>
  <c r="I279" i="23"/>
  <c r="K324" i="23" l="1"/>
  <c r="K305" i="23"/>
  <c r="I253" i="23"/>
  <c r="H253" i="23"/>
  <c r="K253" i="23" l="1"/>
  <c r="H147" i="23"/>
  <c r="I147" i="23"/>
  <c r="I92" i="23"/>
  <c r="H92" i="23"/>
  <c r="I23" i="23"/>
  <c r="H23" i="23"/>
  <c r="J92" i="23" l="1"/>
  <c r="K92" i="23"/>
  <c r="K23" i="23"/>
  <c r="I35" i="23"/>
  <c r="H35" i="23"/>
  <c r="G35" i="23"/>
  <c r="K35" i="23" l="1"/>
  <c r="J35" i="23"/>
  <c r="G693" i="23"/>
  <c r="J693" i="23" s="1"/>
  <c r="G620" i="23"/>
  <c r="J620" i="23" s="1"/>
  <c r="G504" i="23"/>
  <c r="J504" i="23" s="1"/>
  <c r="G445" i="23"/>
  <c r="I395" i="23"/>
  <c r="G415" i="23" l="1"/>
  <c r="J415" i="23" s="1"/>
  <c r="G350" i="23"/>
  <c r="G316" i="23"/>
  <c r="G303" i="23"/>
  <c r="J303" i="23" s="1"/>
  <c r="G324" i="23"/>
  <c r="J324" i="23" s="1"/>
  <c r="G305" i="23"/>
  <c r="J305" i="23" s="1"/>
  <c r="G253" i="23"/>
  <c r="J253" i="23" s="1"/>
  <c r="G349" i="23" l="1"/>
  <c r="J349" i="23" s="1"/>
  <c r="J350" i="23"/>
  <c r="G315" i="23"/>
  <c r="J315" i="23" s="1"/>
  <c r="J316" i="23"/>
  <c r="G414" i="23"/>
  <c r="I779" i="23"/>
  <c r="H779" i="23"/>
  <c r="G779" i="23"/>
  <c r="I777" i="23"/>
  <c r="H777" i="23"/>
  <c r="G777" i="23"/>
  <c r="I775" i="23"/>
  <c r="H775" i="23"/>
  <c r="G775" i="23"/>
  <c r="I772" i="23"/>
  <c r="H772" i="23"/>
  <c r="G774" i="23"/>
  <c r="I767" i="23"/>
  <c r="H767" i="23"/>
  <c r="H766" i="23" s="1"/>
  <c r="H765" i="23" s="1"/>
  <c r="H764" i="23" s="1"/>
  <c r="G767" i="23"/>
  <c r="G766" i="23" s="1"/>
  <c r="G765" i="23" s="1"/>
  <c r="G764" i="23" s="1"/>
  <c r="I761" i="23"/>
  <c r="H761" i="23"/>
  <c r="H760" i="23" s="1"/>
  <c r="H759" i="23" s="1"/>
  <c r="G763" i="23"/>
  <c r="I752" i="23"/>
  <c r="H752" i="23"/>
  <c r="H751" i="23" s="1"/>
  <c r="G752" i="23"/>
  <c r="G751" i="23" s="1"/>
  <c r="I748" i="23"/>
  <c r="H748" i="23"/>
  <c r="H745" i="23" s="1"/>
  <c r="G748" i="23"/>
  <c r="G745" i="23" s="1"/>
  <c r="I739" i="23"/>
  <c r="H739" i="23"/>
  <c r="H738" i="23" s="1"/>
  <c r="H737" i="23" s="1"/>
  <c r="H736" i="23" s="1"/>
  <c r="H735" i="23" s="1"/>
  <c r="H734" i="23" s="1"/>
  <c r="H733" i="23" s="1"/>
  <c r="G739" i="23"/>
  <c r="G738" i="23" s="1"/>
  <c r="G737" i="23" s="1"/>
  <c r="G736" i="23" s="1"/>
  <c r="G735" i="23" s="1"/>
  <c r="G734" i="23" s="1"/>
  <c r="G733" i="23" s="1"/>
  <c r="I731" i="23"/>
  <c r="I730" i="23" s="1"/>
  <c r="H731" i="23"/>
  <c r="H730" i="23" s="1"/>
  <c r="H729" i="23" s="1"/>
  <c r="H728" i="23" s="1"/>
  <c r="H727" i="23" s="1"/>
  <c r="H726" i="23" s="1"/>
  <c r="G731" i="23"/>
  <c r="G730" i="23" s="1"/>
  <c r="G729" i="23" s="1"/>
  <c r="G728" i="23" s="1"/>
  <c r="G727" i="23" s="1"/>
  <c r="G726" i="23" s="1"/>
  <c r="H723" i="23"/>
  <c r="H722" i="23" s="1"/>
  <c r="H721" i="23" s="1"/>
  <c r="H720" i="23" s="1"/>
  <c r="H719" i="23" s="1"/>
  <c r="H718" i="23" s="1"/>
  <c r="G723" i="23"/>
  <c r="G722" i="23" s="1"/>
  <c r="G721" i="23" s="1"/>
  <c r="G720" i="23" s="1"/>
  <c r="G719" i="23" s="1"/>
  <c r="G718" i="23" s="1"/>
  <c r="I716" i="23"/>
  <c r="I715" i="23" s="1"/>
  <c r="H716" i="23"/>
  <c r="H715" i="23" s="1"/>
  <c r="G716" i="23"/>
  <c r="G715" i="23" s="1"/>
  <c r="I713" i="23"/>
  <c r="H713" i="23"/>
  <c r="G714" i="23"/>
  <c r="I711" i="23"/>
  <c r="H711" i="23"/>
  <c r="G711" i="23"/>
  <c r="G707" i="23"/>
  <c r="J707" i="23" s="1"/>
  <c r="I705" i="23"/>
  <c r="H705" i="23"/>
  <c r="H704" i="23" s="1"/>
  <c r="H703" i="23" s="1"/>
  <c r="H702" i="23" s="1"/>
  <c r="I698" i="23"/>
  <c r="H698" i="23"/>
  <c r="H697" i="23" s="1"/>
  <c r="G698" i="23"/>
  <c r="G697" i="23" s="1"/>
  <c r="I692" i="23"/>
  <c r="G692" i="23"/>
  <c r="H692" i="23"/>
  <c r="I688" i="23"/>
  <c r="H688" i="23"/>
  <c r="H687" i="23" s="1"/>
  <c r="H686" i="23" s="1"/>
  <c r="H685" i="23" s="1"/>
  <c r="G688" i="23"/>
  <c r="G687" i="23" s="1"/>
  <c r="G686" i="23" s="1"/>
  <c r="G685" i="23" s="1"/>
  <c r="I683" i="23"/>
  <c r="H683" i="23"/>
  <c r="H682" i="23" s="1"/>
  <c r="G684" i="23"/>
  <c r="I678" i="23"/>
  <c r="H678" i="23"/>
  <c r="H677" i="23" s="1"/>
  <c r="G679" i="23"/>
  <c r="I675" i="23"/>
  <c r="H675" i="23"/>
  <c r="H674" i="23" s="1"/>
  <c r="G675" i="23"/>
  <c r="G674" i="23" s="1"/>
  <c r="I667" i="23"/>
  <c r="H667" i="23"/>
  <c r="H666" i="23" s="1"/>
  <c r="H665" i="23" s="1"/>
  <c r="H664" i="23" s="1"/>
  <c r="H663" i="23" s="1"/>
  <c r="H662" i="23" s="1"/>
  <c r="G667" i="23"/>
  <c r="G666" i="23" s="1"/>
  <c r="G665" i="23" s="1"/>
  <c r="G664" i="23" s="1"/>
  <c r="G663" i="23" s="1"/>
  <c r="G662" i="23" s="1"/>
  <c r="I660" i="23"/>
  <c r="H660" i="23"/>
  <c r="H659" i="23" s="1"/>
  <c r="G661" i="23"/>
  <c r="I657" i="23"/>
  <c r="H657" i="23"/>
  <c r="G658" i="23"/>
  <c r="G651" i="23"/>
  <c r="J651" i="23" s="1"/>
  <c r="I650" i="23"/>
  <c r="H650" i="23"/>
  <c r="H649" i="23" s="1"/>
  <c r="H648" i="23" s="1"/>
  <c r="H647" i="23" s="1"/>
  <c r="H646" i="23" s="1"/>
  <c r="H645" i="23" s="1"/>
  <c r="I641" i="23"/>
  <c r="I640" i="23" s="1"/>
  <c r="H641" i="23"/>
  <c r="H640" i="23" s="1"/>
  <c r="G641" i="23"/>
  <c r="G640" i="23" s="1"/>
  <c r="I637" i="23"/>
  <c r="H637" i="23"/>
  <c r="H636" i="23" s="1"/>
  <c r="G637" i="23"/>
  <c r="G636" i="23" s="1"/>
  <c r="I633" i="23"/>
  <c r="H633" i="23"/>
  <c r="H632" i="23" s="1"/>
  <c r="G633" i="23"/>
  <c r="G632" i="23" s="1"/>
  <c r="I624" i="23"/>
  <c r="H624" i="23"/>
  <c r="H623" i="23" s="1"/>
  <c r="H622" i="23" s="1"/>
  <c r="G624" i="23"/>
  <c r="G623" i="23" s="1"/>
  <c r="G622" i="23" s="1"/>
  <c r="I618" i="23"/>
  <c r="H618" i="23"/>
  <c r="H617" i="23" s="1"/>
  <c r="G618" i="23"/>
  <c r="G617" i="23" s="1"/>
  <c r="I615" i="23"/>
  <c r="H615" i="23"/>
  <c r="G615" i="23"/>
  <c r="I608" i="23"/>
  <c r="H608" i="23"/>
  <c r="H607" i="23" s="1"/>
  <c r="H606" i="23" s="1"/>
  <c r="H605" i="23" s="1"/>
  <c r="H604" i="23" s="1"/>
  <c r="H603" i="23" s="1"/>
  <c r="G608" i="23"/>
  <c r="G607" i="23" s="1"/>
  <c r="G606" i="23" s="1"/>
  <c r="G605" i="23" s="1"/>
  <c r="G604" i="23" s="1"/>
  <c r="G603" i="23" s="1"/>
  <c r="I600" i="23"/>
  <c r="H600" i="23"/>
  <c r="G600" i="23"/>
  <c r="I598" i="23"/>
  <c r="H598" i="23"/>
  <c r="G598" i="23"/>
  <c r="I594" i="23"/>
  <c r="H594" i="23"/>
  <c r="G594" i="23"/>
  <c r="I592" i="23"/>
  <c r="H592" i="23"/>
  <c r="G592" i="23"/>
  <c r="I590" i="23"/>
  <c r="H590" i="23"/>
  <c r="G590" i="23"/>
  <c r="I586" i="23"/>
  <c r="H586" i="23"/>
  <c r="H585" i="23" s="1"/>
  <c r="H584" i="23" s="1"/>
  <c r="G586" i="23"/>
  <c r="G585" i="23" s="1"/>
  <c r="G584" i="23" s="1"/>
  <c r="I578" i="23"/>
  <c r="I577" i="23" s="1"/>
  <c r="H578" i="23"/>
  <c r="H577" i="23" s="1"/>
  <c r="H576" i="23" s="1"/>
  <c r="G578" i="23"/>
  <c r="G577" i="23" s="1"/>
  <c r="G576" i="23" s="1"/>
  <c r="I574" i="23"/>
  <c r="H574" i="23"/>
  <c r="G574" i="23"/>
  <c r="I572" i="23"/>
  <c r="H572" i="23"/>
  <c r="G572" i="23"/>
  <c r="I566" i="23"/>
  <c r="H566" i="23"/>
  <c r="I564" i="23"/>
  <c r="H564" i="23"/>
  <c r="G564" i="23"/>
  <c r="I562" i="23"/>
  <c r="H562" i="23"/>
  <c r="G562" i="23"/>
  <c r="I558" i="23"/>
  <c r="H558" i="23"/>
  <c r="G558" i="23"/>
  <c r="I556" i="23"/>
  <c r="H556" i="23"/>
  <c r="G556" i="23"/>
  <c r="I552" i="23"/>
  <c r="H552" i="23"/>
  <c r="G552" i="23"/>
  <c r="I550" i="23"/>
  <c r="H550" i="23"/>
  <c r="G550" i="23"/>
  <c r="I542" i="23"/>
  <c r="H542" i="23"/>
  <c r="H541" i="23" s="1"/>
  <c r="H540" i="23" s="1"/>
  <c r="G542" i="23"/>
  <c r="G541" i="23" s="1"/>
  <c r="G540" i="23" s="1"/>
  <c r="I536" i="23"/>
  <c r="H536" i="23"/>
  <c r="G537" i="23"/>
  <c r="H534" i="23"/>
  <c r="G535" i="23"/>
  <c r="I534" i="23"/>
  <c r="G527" i="23"/>
  <c r="J527" i="23" s="1"/>
  <c r="G524" i="23"/>
  <c r="I519" i="23"/>
  <c r="H519" i="23"/>
  <c r="H518" i="23" s="1"/>
  <c r="H517" i="23" s="1"/>
  <c r="G519" i="23"/>
  <c r="G518" i="23" s="1"/>
  <c r="G517" i="23" s="1"/>
  <c r="I515" i="23"/>
  <c r="H515" i="23"/>
  <c r="H514" i="23" s="1"/>
  <c r="G515" i="23"/>
  <c r="G514" i="23" s="1"/>
  <c r="I509" i="23"/>
  <c r="H509" i="23"/>
  <c r="H508" i="23" s="1"/>
  <c r="G509" i="23"/>
  <c r="G508" i="23" s="1"/>
  <c r="I506" i="23"/>
  <c r="H506" i="23"/>
  <c r="G506" i="23"/>
  <c r="I502" i="23"/>
  <c r="H502" i="23"/>
  <c r="G502" i="23"/>
  <c r="I500" i="23"/>
  <c r="H500" i="23"/>
  <c r="G500" i="23"/>
  <c r="I498" i="23"/>
  <c r="H498" i="23"/>
  <c r="G498" i="23"/>
  <c r="I494" i="23"/>
  <c r="H494" i="23"/>
  <c r="G494" i="23"/>
  <c r="I493" i="23"/>
  <c r="H493" i="23"/>
  <c r="G493" i="23"/>
  <c r="I491" i="23"/>
  <c r="H491" i="23"/>
  <c r="G491" i="23"/>
  <c r="I489" i="23"/>
  <c r="G490" i="23"/>
  <c r="H489" i="23"/>
  <c r="I482" i="23"/>
  <c r="H482" i="23"/>
  <c r="H481" i="23" s="1"/>
  <c r="H480" i="23" s="1"/>
  <c r="G482" i="23"/>
  <c r="G481" i="23" s="1"/>
  <c r="G480" i="23" s="1"/>
  <c r="I478" i="23"/>
  <c r="H478" i="23"/>
  <c r="G478" i="23"/>
  <c r="H475" i="23"/>
  <c r="K475" i="23" s="1"/>
  <c r="G475" i="23"/>
  <c r="J475" i="23" s="1"/>
  <c r="I473" i="23"/>
  <c r="G474" i="23"/>
  <c r="H473" i="23"/>
  <c r="I464" i="23"/>
  <c r="I463" i="23" s="1"/>
  <c r="H464" i="23"/>
  <c r="H463" i="23" s="1"/>
  <c r="H462" i="23" s="1"/>
  <c r="H461" i="23" s="1"/>
  <c r="H460" i="23" s="1"/>
  <c r="H459" i="23" s="1"/>
  <c r="G464" i="23"/>
  <c r="G463" i="23" s="1"/>
  <c r="G462" i="23" s="1"/>
  <c r="G461" i="23" s="1"/>
  <c r="G460" i="23" s="1"/>
  <c r="G459" i="23" s="1"/>
  <c r="I456" i="23"/>
  <c r="H456" i="23"/>
  <c r="H455" i="23" s="1"/>
  <c r="H454" i="23" s="1"/>
  <c r="H453" i="23" s="1"/>
  <c r="H452" i="23" s="1"/>
  <c r="G456" i="23"/>
  <c r="G455" i="23" s="1"/>
  <c r="G454" i="23" s="1"/>
  <c r="G453" i="23" s="1"/>
  <c r="G452" i="23" s="1"/>
  <c r="I450" i="23"/>
  <c r="H450" i="23"/>
  <c r="H449" i="23" s="1"/>
  <c r="G450" i="23"/>
  <c r="G449" i="23" s="1"/>
  <c r="I445" i="23"/>
  <c r="H445" i="23"/>
  <c r="H444" i="23" s="1"/>
  <c r="G444" i="23"/>
  <c r="I442" i="23"/>
  <c r="H442" i="23"/>
  <c r="G442" i="23"/>
  <c r="I436" i="23"/>
  <c r="H436" i="23"/>
  <c r="H435" i="23" s="1"/>
  <c r="H434" i="23" s="1"/>
  <c r="H433" i="23" s="1"/>
  <c r="G436" i="23"/>
  <c r="G435" i="23" s="1"/>
  <c r="G434" i="23" s="1"/>
  <c r="G433" i="23" s="1"/>
  <c r="I430" i="23"/>
  <c r="H430" i="23"/>
  <c r="H429" i="23" s="1"/>
  <c r="H428" i="23" s="1"/>
  <c r="H427" i="23" s="1"/>
  <c r="H426" i="23" s="1"/>
  <c r="H425" i="23" s="1"/>
  <c r="G430" i="23"/>
  <c r="G429" i="23" s="1"/>
  <c r="G428" i="23" s="1"/>
  <c r="G427" i="23" s="1"/>
  <c r="G426" i="23" s="1"/>
  <c r="G425" i="23" s="1"/>
  <c r="I400" i="23"/>
  <c r="H400" i="23"/>
  <c r="H399" i="23" s="1"/>
  <c r="H398" i="23" s="1"/>
  <c r="G400" i="23"/>
  <c r="G399" i="23" s="1"/>
  <c r="G398" i="23" s="1"/>
  <c r="H395" i="23"/>
  <c r="G397" i="23"/>
  <c r="I394" i="23"/>
  <c r="I393" i="23" s="1"/>
  <c r="I386" i="23"/>
  <c r="H386" i="23"/>
  <c r="H385" i="23" s="1"/>
  <c r="H384" i="23" s="1"/>
  <c r="H383" i="23" s="1"/>
  <c r="H382" i="23" s="1"/>
  <c r="H381" i="23" s="1"/>
  <c r="H380" i="23" s="1"/>
  <c r="G386" i="23"/>
  <c r="G385" i="23" s="1"/>
  <c r="G384" i="23" s="1"/>
  <c r="G383" i="23" s="1"/>
  <c r="G382" i="23" s="1"/>
  <c r="G381" i="23" s="1"/>
  <c r="G380" i="23" s="1"/>
  <c r="I377" i="23"/>
  <c r="H377" i="23"/>
  <c r="G377" i="23"/>
  <c r="I376" i="23"/>
  <c r="H376" i="23"/>
  <c r="H375" i="23" s="1"/>
  <c r="G376" i="23"/>
  <c r="G375" i="23" s="1"/>
  <c r="I371" i="23"/>
  <c r="H371" i="23"/>
  <c r="G371" i="23"/>
  <c r="I370" i="23"/>
  <c r="I369" i="23" s="1"/>
  <c r="H370" i="23"/>
  <c r="H369" i="23" s="1"/>
  <c r="G370" i="23"/>
  <c r="G369" i="23" s="1"/>
  <c r="I367" i="23"/>
  <c r="H367" i="23"/>
  <c r="H366" i="23" s="1"/>
  <c r="G367" i="23"/>
  <c r="G366" i="23" s="1"/>
  <c r="I363" i="23"/>
  <c r="H363" i="23"/>
  <c r="H362" i="23" s="1"/>
  <c r="G364" i="23"/>
  <c r="J364" i="23" s="1"/>
  <c r="I360" i="23"/>
  <c r="H360" i="23"/>
  <c r="G361" i="23"/>
  <c r="I358" i="23"/>
  <c r="H358" i="23"/>
  <c r="G358" i="23"/>
  <c r="I356" i="23"/>
  <c r="I355" i="23" s="1"/>
  <c r="H356" i="23"/>
  <c r="H355" i="23" s="1"/>
  <c r="G356" i="23"/>
  <c r="G355" i="23" s="1"/>
  <c r="G354" i="23"/>
  <c r="J354" i="23" s="1"/>
  <c r="I353" i="23"/>
  <c r="H353" i="23"/>
  <c r="I340" i="23"/>
  <c r="G344" i="23"/>
  <c r="H340" i="23"/>
  <c r="I334" i="23"/>
  <c r="H334" i="23"/>
  <c r="G334" i="23"/>
  <c r="I333" i="23"/>
  <c r="I332" i="23" s="1"/>
  <c r="H333" i="23"/>
  <c r="H332" i="23" s="1"/>
  <c r="G333" i="23"/>
  <c r="G332" i="23" s="1"/>
  <c r="I322" i="23"/>
  <c r="H322" i="23"/>
  <c r="H321" i="23" s="1"/>
  <c r="G322" i="23"/>
  <c r="G321" i="23" s="1"/>
  <c r="G319" i="23"/>
  <c r="J319" i="23" s="1"/>
  <c r="I311" i="23"/>
  <c r="H311" i="23"/>
  <c r="I309" i="23"/>
  <c r="H309" i="23"/>
  <c r="G309" i="23"/>
  <c r="I299" i="23"/>
  <c r="H299" i="23"/>
  <c r="H298" i="23" s="1"/>
  <c r="H297" i="23" s="1"/>
  <c r="G299" i="23"/>
  <c r="G298" i="23" s="1"/>
  <c r="G297" i="23" s="1"/>
  <c r="I292" i="23"/>
  <c r="H292" i="23"/>
  <c r="G292" i="23"/>
  <c r="G291" i="23"/>
  <c r="G290" i="23" s="1"/>
  <c r="I288" i="23"/>
  <c r="H288" i="23"/>
  <c r="G288" i="23"/>
  <c r="H279" i="23"/>
  <c r="G281" i="23"/>
  <c r="I278" i="23"/>
  <c r="I275" i="23"/>
  <c r="H275" i="23"/>
  <c r="H274" i="23" s="1"/>
  <c r="G275" i="23"/>
  <c r="G274" i="23" s="1"/>
  <c r="I271" i="23"/>
  <c r="H271" i="23"/>
  <c r="H270" i="23" s="1"/>
  <c r="G271" i="23"/>
  <c r="G270" i="23" s="1"/>
  <c r="I268" i="23"/>
  <c r="H268" i="23"/>
  <c r="G268" i="23"/>
  <c r="I264" i="23"/>
  <c r="H264" i="23"/>
  <c r="G264" i="23"/>
  <c r="I262" i="23"/>
  <c r="H262" i="23"/>
  <c r="G262" i="23"/>
  <c r="I257" i="23"/>
  <c r="H257" i="23"/>
  <c r="H256" i="23" s="1"/>
  <c r="G257" i="23"/>
  <c r="G256" i="23" s="1"/>
  <c r="I252" i="23"/>
  <c r="H252" i="23"/>
  <c r="G252" i="23"/>
  <c r="I247" i="23"/>
  <c r="H247" i="23"/>
  <c r="G247" i="23"/>
  <c r="I245" i="23"/>
  <c r="H245" i="23"/>
  <c r="G245" i="23"/>
  <c r="I241" i="23"/>
  <c r="I240" i="23" s="1"/>
  <c r="H241" i="23"/>
  <c r="H240" i="23" s="1"/>
  <c r="G241" i="23"/>
  <c r="G240" i="23" s="1"/>
  <c r="I238" i="23"/>
  <c r="H238" i="23"/>
  <c r="G238" i="23"/>
  <c r="I232" i="23"/>
  <c r="I231" i="23" s="1"/>
  <c r="H232" i="23"/>
  <c r="H231" i="23" s="1"/>
  <c r="H230" i="23" s="1"/>
  <c r="G232" i="23"/>
  <c r="G231" i="23" s="1"/>
  <c r="G230" i="23" s="1"/>
  <c r="I228" i="23"/>
  <c r="H228" i="23"/>
  <c r="G228" i="23"/>
  <c r="I226" i="23"/>
  <c r="H226" i="23"/>
  <c r="G226" i="23"/>
  <c r="G225" i="23"/>
  <c r="J225" i="23" s="1"/>
  <c r="I224" i="23"/>
  <c r="H224" i="23"/>
  <c r="I221" i="23"/>
  <c r="H221" i="23"/>
  <c r="G221" i="23"/>
  <c r="I220" i="23"/>
  <c r="H220" i="23"/>
  <c r="G220" i="23"/>
  <c r="I217" i="23"/>
  <c r="H217" i="23"/>
  <c r="H216" i="23" s="1"/>
  <c r="G217" i="23"/>
  <c r="G216" i="23" s="1"/>
  <c r="I214" i="23"/>
  <c r="I213" i="23" s="1"/>
  <c r="H214" i="23"/>
  <c r="H213" i="23" s="1"/>
  <c r="G214" i="23"/>
  <c r="G213" i="23" s="1"/>
  <c r="I211" i="23"/>
  <c r="H211" i="23"/>
  <c r="H210" i="23" s="1"/>
  <c r="G211" i="23"/>
  <c r="G210" i="23" s="1"/>
  <c r="I204" i="23"/>
  <c r="H204" i="23"/>
  <c r="H203" i="23" s="1"/>
  <c r="H202" i="23" s="1"/>
  <c r="H201" i="23" s="1"/>
  <c r="G204" i="23"/>
  <c r="G203" i="23" s="1"/>
  <c r="G202" i="23" s="1"/>
  <c r="G201" i="23" s="1"/>
  <c r="I197" i="23"/>
  <c r="H197" i="23"/>
  <c r="H196" i="23" s="1"/>
  <c r="H195" i="23" s="1"/>
  <c r="G197" i="23"/>
  <c r="G196" i="23" s="1"/>
  <c r="G195" i="23" s="1"/>
  <c r="I193" i="23"/>
  <c r="H193" i="23"/>
  <c r="H192" i="23" s="1"/>
  <c r="H191" i="23" s="1"/>
  <c r="H190" i="23" s="1"/>
  <c r="G193" i="23"/>
  <c r="G192" i="23" s="1"/>
  <c r="G191" i="23" s="1"/>
  <c r="G190" i="23" s="1"/>
  <c r="I188" i="23"/>
  <c r="H188" i="23"/>
  <c r="G188" i="23"/>
  <c r="I186" i="23"/>
  <c r="H186" i="23"/>
  <c r="G186" i="23"/>
  <c r="I184" i="23"/>
  <c r="H184" i="23"/>
  <c r="G184" i="23"/>
  <c r="I182" i="23"/>
  <c r="H182" i="23"/>
  <c r="G182" i="23"/>
  <c r="I179" i="23"/>
  <c r="H179" i="23"/>
  <c r="H178" i="23" s="1"/>
  <c r="G179" i="23"/>
  <c r="G178" i="23" s="1"/>
  <c r="I171" i="23"/>
  <c r="I170" i="23" s="1"/>
  <c r="H171" i="23"/>
  <c r="H170" i="23" s="1"/>
  <c r="H169" i="23" s="1"/>
  <c r="G171" i="23"/>
  <c r="G170" i="23" s="1"/>
  <c r="G169" i="23" s="1"/>
  <c r="I167" i="23"/>
  <c r="H167" i="23"/>
  <c r="G167" i="23"/>
  <c r="I164" i="23"/>
  <c r="H164" i="23"/>
  <c r="G164" i="23"/>
  <c r="I161" i="23"/>
  <c r="H161" i="23"/>
  <c r="G161" i="23"/>
  <c r="I160" i="23"/>
  <c r="H160" i="23"/>
  <c r="G160" i="23"/>
  <c r="I156" i="23"/>
  <c r="H156" i="23"/>
  <c r="G156" i="23"/>
  <c r="I154" i="23"/>
  <c r="H154" i="23"/>
  <c r="G154" i="23"/>
  <c r="G147" i="23"/>
  <c r="J147" i="23" s="1"/>
  <c r="I145" i="23"/>
  <c r="H145" i="23"/>
  <c r="G145" i="23"/>
  <c r="H142" i="23"/>
  <c r="G143" i="23"/>
  <c r="I142" i="23"/>
  <c r="H140" i="23"/>
  <c r="G141" i="23"/>
  <c r="I140" i="23"/>
  <c r="I133" i="23"/>
  <c r="H133" i="23"/>
  <c r="G133" i="23"/>
  <c r="H131" i="23"/>
  <c r="G132" i="23"/>
  <c r="I131" i="23"/>
  <c r="I129" i="23"/>
  <c r="H129" i="23"/>
  <c r="G129" i="23"/>
  <c r="I121" i="23"/>
  <c r="H121" i="23"/>
  <c r="H120" i="23" s="1"/>
  <c r="H119" i="23" s="1"/>
  <c r="H118" i="23" s="1"/>
  <c r="H117" i="23" s="1"/>
  <c r="H116" i="23" s="1"/>
  <c r="H115" i="23" s="1"/>
  <c r="G121" i="23"/>
  <c r="G120" i="23" s="1"/>
  <c r="G119" i="23" s="1"/>
  <c r="G118" i="23" s="1"/>
  <c r="G117" i="23" s="1"/>
  <c r="G116" i="23" s="1"/>
  <c r="G115" i="23" s="1"/>
  <c r="I110" i="23"/>
  <c r="H110" i="23"/>
  <c r="G110" i="23"/>
  <c r="I108" i="23"/>
  <c r="H108" i="23"/>
  <c r="G108" i="23"/>
  <c r="I106" i="23"/>
  <c r="H106" i="23"/>
  <c r="G106" i="23"/>
  <c r="I102" i="23"/>
  <c r="H102" i="23"/>
  <c r="G102" i="23"/>
  <c r="I97" i="23"/>
  <c r="H97" i="23"/>
  <c r="H96" i="23" s="1"/>
  <c r="H95" i="23" s="1"/>
  <c r="H94" i="23" s="1"/>
  <c r="G97" i="23"/>
  <c r="G96" i="23" s="1"/>
  <c r="G95" i="23" s="1"/>
  <c r="G94" i="23" s="1"/>
  <c r="I91" i="23"/>
  <c r="I90" i="23" s="1"/>
  <c r="H91" i="23"/>
  <c r="H90" i="23" s="1"/>
  <c r="H89" i="23" s="1"/>
  <c r="G91" i="23"/>
  <c r="G90" i="23" s="1"/>
  <c r="G89" i="23" s="1"/>
  <c r="I87" i="23"/>
  <c r="H87" i="23"/>
  <c r="G87" i="23"/>
  <c r="I85" i="23"/>
  <c r="H85" i="23"/>
  <c r="G85" i="23"/>
  <c r="I81" i="23"/>
  <c r="H81" i="23"/>
  <c r="H80" i="23" s="1"/>
  <c r="H79" i="23" s="1"/>
  <c r="G81" i="23"/>
  <c r="G80" i="23" s="1"/>
  <c r="G79" i="23" s="1"/>
  <c r="I77" i="23"/>
  <c r="H77" i="23"/>
  <c r="G77" i="23"/>
  <c r="I75" i="23"/>
  <c r="H75" i="23"/>
  <c r="G75" i="23"/>
  <c r="I72" i="23"/>
  <c r="H72" i="23"/>
  <c r="H71" i="23" s="1"/>
  <c r="G72" i="23"/>
  <c r="G71" i="23" s="1"/>
  <c r="I65" i="23"/>
  <c r="H65" i="23"/>
  <c r="H64" i="23" s="1"/>
  <c r="H63" i="23" s="1"/>
  <c r="H62" i="23" s="1"/>
  <c r="H61" i="23" s="1"/>
  <c r="H60" i="23" s="1"/>
  <c r="G65" i="23"/>
  <c r="G64" i="23" s="1"/>
  <c r="G63" i="23" s="1"/>
  <c r="G62" i="23" s="1"/>
  <c r="G61" i="23" s="1"/>
  <c r="G60" i="23" s="1"/>
  <c r="I57" i="23"/>
  <c r="H57" i="23"/>
  <c r="G57" i="23"/>
  <c r="I55" i="23"/>
  <c r="H55" i="23"/>
  <c r="G55" i="23"/>
  <c r="I50" i="23"/>
  <c r="H50" i="23"/>
  <c r="H49" i="23" s="1"/>
  <c r="H48" i="23" s="1"/>
  <c r="G50" i="23"/>
  <c r="G49" i="23" s="1"/>
  <c r="G48" i="23" s="1"/>
  <c r="I43" i="23"/>
  <c r="H43" i="23"/>
  <c r="G43" i="23"/>
  <c r="I40" i="23"/>
  <c r="H40" i="23"/>
  <c r="G40" i="23"/>
  <c r="I38" i="23"/>
  <c r="H38" i="23"/>
  <c r="G38" i="23"/>
  <c r="I29" i="23"/>
  <c r="H29" i="23"/>
  <c r="G29" i="23"/>
  <c r="I22" i="23"/>
  <c r="H22" i="23"/>
  <c r="H21" i="23" s="1"/>
  <c r="G24" i="23"/>
  <c r="I16" i="23"/>
  <c r="H16" i="23"/>
  <c r="H15" i="23" s="1"/>
  <c r="H14" i="23" s="1"/>
  <c r="H13" i="23" s="1"/>
  <c r="H12" i="23" s="1"/>
  <c r="H11" i="23" s="1"/>
  <c r="G16" i="23"/>
  <c r="G15" i="23" s="1"/>
  <c r="G14" i="23" s="1"/>
  <c r="G13" i="23" s="1"/>
  <c r="G12" i="23" s="1"/>
  <c r="G11" i="23" s="1"/>
  <c r="I771" i="23" l="1"/>
  <c r="H771" i="23"/>
  <c r="H770" i="23" s="1"/>
  <c r="H769" i="23" s="1"/>
  <c r="G353" i="23"/>
  <c r="G705" i="23"/>
  <c r="G704" i="23" s="1"/>
  <c r="G703" i="23" s="1"/>
  <c r="G702" i="23" s="1"/>
  <c r="G224" i="23"/>
  <c r="J224" i="23" s="1"/>
  <c r="H614" i="23"/>
  <c r="H613" i="23" s="1"/>
  <c r="H612" i="23" s="1"/>
  <c r="H611" i="23" s="1"/>
  <c r="H610" i="23" s="1"/>
  <c r="G84" i="23"/>
  <c r="G83" i="23" s="1"/>
  <c r="H244" i="23"/>
  <c r="J24" i="23"/>
  <c r="G23" i="23"/>
  <c r="J23" i="23" s="1"/>
  <c r="G140" i="23"/>
  <c r="J140" i="23" s="1"/>
  <c r="J141" i="23"/>
  <c r="G713" i="23"/>
  <c r="J713" i="23" s="1"/>
  <c r="J714" i="23"/>
  <c r="G142" i="23"/>
  <c r="J143" i="23"/>
  <c r="J290" i="23"/>
  <c r="J291" i="23"/>
  <c r="J356" i="23"/>
  <c r="K356" i="23"/>
  <c r="G360" i="23"/>
  <c r="J360" i="23" s="1"/>
  <c r="J361" i="23"/>
  <c r="G473" i="23"/>
  <c r="J473" i="23" s="1"/>
  <c r="J474" i="23"/>
  <c r="G536" i="23"/>
  <c r="J536" i="23" s="1"/>
  <c r="J537" i="23"/>
  <c r="G761" i="23"/>
  <c r="G760" i="23" s="1"/>
  <c r="G759" i="23" s="1"/>
  <c r="J763" i="23"/>
  <c r="G131" i="23"/>
  <c r="J131" i="23" s="1"/>
  <c r="J132" i="23"/>
  <c r="G489" i="23"/>
  <c r="J490" i="23"/>
  <c r="G657" i="23"/>
  <c r="J657" i="23" s="1"/>
  <c r="J658" i="23"/>
  <c r="G678" i="23"/>
  <c r="G677" i="23" s="1"/>
  <c r="J679" i="23"/>
  <c r="G74" i="23"/>
  <c r="G363" i="23"/>
  <c r="G362" i="23" s="1"/>
  <c r="G650" i="23"/>
  <c r="G649" i="23" s="1"/>
  <c r="G648" i="23" s="1"/>
  <c r="G647" i="23" s="1"/>
  <c r="G646" i="23" s="1"/>
  <c r="G645" i="23" s="1"/>
  <c r="G279" i="23"/>
  <c r="G278" i="23" s="1"/>
  <c r="G277" i="23" s="1"/>
  <c r="J281" i="23"/>
  <c r="G341" i="23"/>
  <c r="J341" i="23" s="1"/>
  <c r="J344" i="23"/>
  <c r="G395" i="23"/>
  <c r="J395" i="23" s="1"/>
  <c r="J397" i="23"/>
  <c r="G534" i="23"/>
  <c r="G533" i="23" s="1"/>
  <c r="G532" i="23" s="1"/>
  <c r="G531" i="23" s="1"/>
  <c r="G530" i="23" s="1"/>
  <c r="G529" i="23" s="1"/>
  <c r="J535" i="23"/>
  <c r="G660" i="23"/>
  <c r="G659" i="23" s="1"/>
  <c r="J661" i="23"/>
  <c r="G683" i="23"/>
  <c r="G682" i="23" s="1"/>
  <c r="J684" i="23"/>
  <c r="G772" i="23"/>
  <c r="G771" i="23" s="1"/>
  <c r="G770" i="23" s="1"/>
  <c r="G769" i="23" s="1"/>
  <c r="J774" i="23"/>
  <c r="G153" i="23"/>
  <c r="G152" i="23" s="1"/>
  <c r="H28" i="23"/>
  <c r="H27" i="23" s="1"/>
  <c r="H20" i="23" s="1"/>
  <c r="H19" i="23" s="1"/>
  <c r="H74" i="23"/>
  <c r="H70" i="23" s="1"/>
  <c r="G159" i="23"/>
  <c r="G158" i="23" s="1"/>
  <c r="G181" i="23"/>
  <c r="G177" i="23" s="1"/>
  <c r="G176" i="23" s="1"/>
  <c r="G175" i="23" s="1"/>
  <c r="G174" i="23" s="1"/>
  <c r="G614" i="23"/>
  <c r="G101" i="23"/>
  <c r="G100" i="23" s="1"/>
  <c r="G244" i="23"/>
  <c r="J369" i="23"/>
  <c r="I462" i="23"/>
  <c r="J463" i="23"/>
  <c r="J640" i="23"/>
  <c r="I230" i="23"/>
  <c r="J231" i="23"/>
  <c r="J57" i="23"/>
  <c r="K57" i="23"/>
  <c r="J129" i="23"/>
  <c r="J156" i="23"/>
  <c r="J232" i="23"/>
  <c r="G28" i="23"/>
  <c r="G27" i="23" s="1"/>
  <c r="J38" i="23"/>
  <c r="I153" i="23"/>
  <c r="J154" i="23"/>
  <c r="J160" i="23"/>
  <c r="K160" i="23"/>
  <c r="J182" i="23"/>
  <c r="I196" i="23"/>
  <c r="J197" i="23"/>
  <c r="K197" i="23"/>
  <c r="I210" i="23"/>
  <c r="J211" i="23"/>
  <c r="I216" i="23"/>
  <c r="J217" i="23"/>
  <c r="J268" i="23"/>
  <c r="J40" i="23"/>
  <c r="J85" i="23"/>
  <c r="K85" i="23"/>
  <c r="J110" i="23"/>
  <c r="K110" i="23"/>
  <c r="J161" i="23"/>
  <c r="K161" i="23"/>
  <c r="I203" i="23"/>
  <c r="J204" i="23"/>
  <c r="K204" i="23"/>
  <c r="J220" i="23"/>
  <c r="K252" i="23"/>
  <c r="J252" i="23"/>
  <c r="I274" i="23"/>
  <c r="J275" i="23"/>
  <c r="J355" i="23"/>
  <c r="K355" i="23"/>
  <c r="J371" i="23"/>
  <c r="I375" i="23"/>
  <c r="J376" i="23"/>
  <c r="J386" i="23"/>
  <c r="H394" i="23"/>
  <c r="K395" i="23"/>
  <c r="J489" i="23"/>
  <c r="K489" i="23"/>
  <c r="J562" i="23"/>
  <c r="J572" i="23"/>
  <c r="K572" i="23"/>
  <c r="J594" i="23"/>
  <c r="K594" i="23"/>
  <c r="J615" i="23"/>
  <c r="K615" i="23"/>
  <c r="I617" i="23"/>
  <c r="I614" i="23" s="1"/>
  <c r="J618" i="23"/>
  <c r="I636" i="23"/>
  <c r="J637" i="23"/>
  <c r="K637" i="23"/>
  <c r="K675" i="23"/>
  <c r="J675" i="23"/>
  <c r="I723" i="23"/>
  <c r="J724" i="23"/>
  <c r="K724" i="23"/>
  <c r="I766" i="23"/>
  <c r="J767" i="23"/>
  <c r="J777" i="23"/>
  <c r="K777" i="23"/>
  <c r="I15" i="23"/>
  <c r="J16" i="23"/>
  <c r="K16" i="23"/>
  <c r="J91" i="23"/>
  <c r="K91" i="23"/>
  <c r="K102" i="23"/>
  <c r="J102" i="23"/>
  <c r="I101" i="23"/>
  <c r="I100" i="23" s="1"/>
  <c r="J221" i="23"/>
  <c r="J241" i="23"/>
  <c r="H278" i="23"/>
  <c r="H277" i="23" s="1"/>
  <c r="K279" i="23"/>
  <c r="J333" i="23"/>
  <c r="J377" i="23"/>
  <c r="I399" i="23"/>
  <c r="J400" i="23"/>
  <c r="G523" i="23"/>
  <c r="J524" i="23"/>
  <c r="I585" i="23"/>
  <c r="J586" i="23"/>
  <c r="K586" i="23"/>
  <c r="H181" i="23"/>
  <c r="H177" i="23" s="1"/>
  <c r="H176" i="23" s="1"/>
  <c r="H175" i="23" s="1"/>
  <c r="H174" i="23" s="1"/>
  <c r="G302" i="23"/>
  <c r="G301" i="23" s="1"/>
  <c r="G296" i="23" s="1"/>
  <c r="G295" i="23" s="1"/>
  <c r="J55" i="23"/>
  <c r="I64" i="23"/>
  <c r="J65" i="23"/>
  <c r="J72" i="23"/>
  <c r="K72" i="23"/>
  <c r="I74" i="23"/>
  <c r="K77" i="23"/>
  <c r="J77" i="23"/>
  <c r="K108" i="23"/>
  <c r="J108" i="23"/>
  <c r="J121" i="23"/>
  <c r="K121" i="23"/>
  <c r="J179" i="23"/>
  <c r="K228" i="23"/>
  <c r="J228" i="23"/>
  <c r="I244" i="23"/>
  <c r="J247" i="23"/>
  <c r="I277" i="23"/>
  <c r="I80" i="23"/>
  <c r="K81" i="23"/>
  <c r="J81" i="23"/>
  <c r="I89" i="23"/>
  <c r="J90" i="23"/>
  <c r="K90" i="23"/>
  <c r="I169" i="23"/>
  <c r="J170" i="23"/>
  <c r="K170" i="23"/>
  <c r="J184" i="23"/>
  <c r="I237" i="23"/>
  <c r="J240" i="23"/>
  <c r="I256" i="23"/>
  <c r="I251" i="23" s="1"/>
  <c r="J257" i="23"/>
  <c r="I270" i="23"/>
  <c r="I267" i="23" s="1"/>
  <c r="J271" i="23"/>
  <c r="J292" i="23"/>
  <c r="K292" i="23"/>
  <c r="J332" i="23"/>
  <c r="I366" i="23"/>
  <c r="I365" i="23" s="1"/>
  <c r="J367" i="23"/>
  <c r="J442" i="23"/>
  <c r="K442" i="23"/>
  <c r="J456" i="23"/>
  <c r="K456" i="23"/>
  <c r="K473" i="23"/>
  <c r="J498" i="23"/>
  <c r="K498" i="23"/>
  <c r="I508" i="23"/>
  <c r="I497" i="23" s="1"/>
  <c r="J509" i="23"/>
  <c r="K509" i="23"/>
  <c r="J550" i="23"/>
  <c r="K550" i="23"/>
  <c r="I576" i="23"/>
  <c r="J577" i="23"/>
  <c r="K577" i="23"/>
  <c r="I659" i="23"/>
  <c r="I656" i="23" s="1"/>
  <c r="J667" i="23"/>
  <c r="J692" i="23"/>
  <c r="K692" i="23"/>
  <c r="I738" i="23"/>
  <c r="J739" i="23"/>
  <c r="K739" i="23"/>
  <c r="G413" i="23"/>
  <c r="J414" i="23"/>
  <c r="K43" i="23"/>
  <c r="J43" i="23"/>
  <c r="J87" i="23"/>
  <c r="I96" i="23"/>
  <c r="J97" i="23"/>
  <c r="J145" i="23"/>
  <c r="I159" i="23"/>
  <c r="J164" i="23"/>
  <c r="J171" i="23"/>
  <c r="K171" i="23"/>
  <c r="J186" i="23"/>
  <c r="J213" i="23"/>
  <c r="J238" i="23"/>
  <c r="J262" i="23"/>
  <c r="I287" i="23"/>
  <c r="J322" i="23"/>
  <c r="K322" i="23"/>
  <c r="I321" i="23"/>
  <c r="G394" i="23"/>
  <c r="I444" i="23"/>
  <c r="I441" i="23" s="1"/>
  <c r="J445" i="23"/>
  <c r="J491" i="23"/>
  <c r="K491" i="23"/>
  <c r="J500" i="23"/>
  <c r="K500" i="23"/>
  <c r="I514" i="23"/>
  <c r="J515" i="23"/>
  <c r="K515" i="23"/>
  <c r="J552" i="23"/>
  <c r="K552" i="23"/>
  <c r="J564" i="23"/>
  <c r="J574" i="23"/>
  <c r="K574" i="23"/>
  <c r="J578" i="23"/>
  <c r="K578" i="23"/>
  <c r="J598" i="23"/>
  <c r="I623" i="23"/>
  <c r="J624" i="23"/>
  <c r="I677" i="23"/>
  <c r="K678" i="23"/>
  <c r="I697" i="23"/>
  <c r="I691" i="23" s="1"/>
  <c r="J698" i="23"/>
  <c r="I745" i="23"/>
  <c r="J748" i="23"/>
  <c r="K748" i="23"/>
  <c r="K772" i="23"/>
  <c r="J779" i="23"/>
  <c r="I21" i="23"/>
  <c r="K22" i="23"/>
  <c r="K29" i="23"/>
  <c r="J29" i="23"/>
  <c r="I49" i="23"/>
  <c r="J50" i="23"/>
  <c r="K75" i="23"/>
  <c r="J75" i="23"/>
  <c r="H101" i="23"/>
  <c r="H100" i="23" s="1"/>
  <c r="J106" i="23"/>
  <c r="K106" i="23"/>
  <c r="J133" i="23"/>
  <c r="K133" i="23"/>
  <c r="K142" i="23"/>
  <c r="J142" i="23"/>
  <c r="J167" i="23"/>
  <c r="I181" i="23"/>
  <c r="J188" i="23"/>
  <c r="I192" i="23"/>
  <c r="J193" i="23"/>
  <c r="J214" i="23"/>
  <c r="K224" i="23"/>
  <c r="J226" i="23"/>
  <c r="J245" i="23"/>
  <c r="J264" i="23"/>
  <c r="J279" i="23"/>
  <c r="K288" i="23"/>
  <c r="J288" i="23"/>
  <c r="I298" i="23"/>
  <c r="J299" i="23"/>
  <c r="J334" i="23"/>
  <c r="J358" i="23"/>
  <c r="I429" i="23"/>
  <c r="J430" i="23"/>
  <c r="K430" i="23"/>
  <c r="I449" i="23"/>
  <c r="J450" i="23"/>
  <c r="J493" i="23"/>
  <c r="K493" i="23"/>
  <c r="J502" i="23"/>
  <c r="K502" i="23"/>
  <c r="I518" i="23"/>
  <c r="K519" i="23"/>
  <c r="J519" i="23"/>
  <c r="K536" i="23"/>
  <c r="J556" i="23"/>
  <c r="K556" i="23"/>
  <c r="J590" i="23"/>
  <c r="K590" i="23"/>
  <c r="J600" i="23"/>
  <c r="K600" i="23"/>
  <c r="I682" i="23"/>
  <c r="K683" i="23"/>
  <c r="I704" i="23"/>
  <c r="K705" i="23"/>
  <c r="J705" i="23"/>
  <c r="J711" i="23"/>
  <c r="K711" i="23"/>
  <c r="J715" i="23"/>
  <c r="K715" i="23"/>
  <c r="I729" i="23"/>
  <c r="J730" i="23"/>
  <c r="I751" i="23"/>
  <c r="J752" i="23"/>
  <c r="K752" i="23"/>
  <c r="G70" i="23"/>
  <c r="G69" i="23" s="1"/>
  <c r="G68" i="23" s="1"/>
  <c r="I71" i="23"/>
  <c r="I120" i="23"/>
  <c r="I178" i="23"/>
  <c r="G251" i="23"/>
  <c r="G497" i="23"/>
  <c r="K309" i="23"/>
  <c r="J309" i="23"/>
  <c r="J353" i="23"/>
  <c r="K353" i="23"/>
  <c r="I362" i="23"/>
  <c r="K363" i="23"/>
  <c r="J370" i="23"/>
  <c r="I392" i="23"/>
  <c r="I435" i="23"/>
  <c r="J436" i="23"/>
  <c r="K436" i="23"/>
  <c r="J464" i="23"/>
  <c r="J478" i="23"/>
  <c r="K478" i="23"/>
  <c r="I481" i="23"/>
  <c r="J482" i="23"/>
  <c r="K482" i="23"/>
  <c r="J494" i="23"/>
  <c r="K494" i="23"/>
  <c r="J506" i="23"/>
  <c r="K506" i="23"/>
  <c r="K534" i="23"/>
  <c r="I541" i="23"/>
  <c r="J542" i="23"/>
  <c r="K542" i="23"/>
  <c r="J558" i="23"/>
  <c r="K558" i="23"/>
  <c r="J566" i="23"/>
  <c r="J592" i="23"/>
  <c r="K592" i="23"/>
  <c r="I607" i="23"/>
  <c r="J608" i="23"/>
  <c r="K608" i="23"/>
  <c r="I632" i="23"/>
  <c r="J633" i="23"/>
  <c r="J641" i="23"/>
  <c r="I649" i="23"/>
  <c r="J650" i="23"/>
  <c r="K650" i="23"/>
  <c r="K657" i="23"/>
  <c r="I687" i="23"/>
  <c r="J688" i="23"/>
  <c r="K713" i="23"/>
  <c r="J716" i="23"/>
  <c r="K716" i="23"/>
  <c r="J731" i="23"/>
  <c r="I760" i="23"/>
  <c r="J761" i="23"/>
  <c r="K761" i="23"/>
  <c r="J775" i="23"/>
  <c r="I385" i="23"/>
  <c r="I455" i="23"/>
  <c r="I666" i="23"/>
  <c r="I674" i="23"/>
  <c r="G744" i="23"/>
  <c r="G743" i="23" s="1"/>
  <c r="G742" i="23" s="1"/>
  <c r="G741" i="23" s="1"/>
  <c r="I597" i="23"/>
  <c r="H497" i="23"/>
  <c r="I488" i="23"/>
  <c r="H488" i="23"/>
  <c r="H287" i="23"/>
  <c r="H286" i="23" s="1"/>
  <c r="H285" i="23" s="1"/>
  <c r="H284" i="23" s="1"/>
  <c r="H237" i="23"/>
  <c r="I219" i="23"/>
  <c r="H159" i="23"/>
  <c r="H158" i="23" s="1"/>
  <c r="I139" i="23"/>
  <c r="I128" i="23"/>
  <c r="H84" i="23"/>
  <c r="H83" i="23" s="1"/>
  <c r="I54" i="23"/>
  <c r="I28" i="23"/>
  <c r="I302" i="23"/>
  <c r="G472" i="23"/>
  <c r="G471" i="23" s="1"/>
  <c r="G470" i="23" s="1"/>
  <c r="G469" i="23" s="1"/>
  <c r="G468" i="23" s="1"/>
  <c r="I339" i="23"/>
  <c r="H432" i="23"/>
  <c r="G441" i="23"/>
  <c r="G440" i="23" s="1"/>
  <c r="G439" i="23" s="1"/>
  <c r="G438" i="23" s="1"/>
  <c r="I589" i="23"/>
  <c r="I84" i="23"/>
  <c r="I561" i="23"/>
  <c r="H597" i="23"/>
  <c r="H596" i="23" s="1"/>
  <c r="H357" i="23"/>
  <c r="H744" i="23"/>
  <c r="H743" i="23" s="1"/>
  <c r="H742" i="23" s="1"/>
  <c r="H741" i="23" s="1"/>
  <c r="H472" i="23"/>
  <c r="H471" i="23" s="1"/>
  <c r="H470" i="23" s="1"/>
  <c r="H469" i="23" s="1"/>
  <c r="H468" i="23" s="1"/>
  <c r="H54" i="23"/>
  <c r="H53" i="23" s="1"/>
  <c r="H549" i="23"/>
  <c r="H548" i="23" s="1"/>
  <c r="G549" i="23"/>
  <c r="G548" i="23" s="1"/>
  <c r="G589" i="23"/>
  <c r="G588" i="23" s="1"/>
  <c r="I261" i="23"/>
  <c r="G597" i="23"/>
  <c r="G596" i="23" s="1"/>
  <c r="H691" i="23"/>
  <c r="H673" i="23" s="1"/>
  <c r="H672" i="23" s="1"/>
  <c r="H671" i="23" s="1"/>
  <c r="H670" i="23" s="1"/>
  <c r="H533" i="23"/>
  <c r="H532" i="23" s="1"/>
  <c r="H531" i="23" s="1"/>
  <c r="H530" i="23" s="1"/>
  <c r="H529" i="23" s="1"/>
  <c r="G261" i="23"/>
  <c r="G260" i="23" s="1"/>
  <c r="G259" i="23" s="1"/>
  <c r="I407" i="23"/>
  <c r="I472" i="23"/>
  <c r="I571" i="23"/>
  <c r="H710" i="23"/>
  <c r="H709" i="23" s="1"/>
  <c r="H708" i="23" s="1"/>
  <c r="H701" i="23" s="1"/>
  <c r="H700" i="23" s="1"/>
  <c r="I357" i="23"/>
  <c r="G432" i="23"/>
  <c r="H267" i="23"/>
  <c r="H266" i="23" s="1"/>
  <c r="H153" i="23"/>
  <c r="H152" i="23" s="1"/>
  <c r="G54" i="23"/>
  <c r="G53" i="23" s="1"/>
  <c r="H365" i="23"/>
  <c r="G691" i="23"/>
  <c r="G128" i="23"/>
  <c r="G127" i="23" s="1"/>
  <c r="G126" i="23" s="1"/>
  <c r="G125" i="23" s="1"/>
  <c r="H631" i="23"/>
  <c r="H630" i="23" s="1"/>
  <c r="H629" i="23" s="1"/>
  <c r="H628" i="23" s="1"/>
  <c r="H561" i="23"/>
  <c r="H560" i="23" s="1"/>
  <c r="H571" i="23"/>
  <c r="H570" i="23" s="1"/>
  <c r="G571" i="23"/>
  <c r="G570" i="23" s="1"/>
  <c r="G631" i="23"/>
  <c r="G630" i="23" s="1"/>
  <c r="G629" i="23" s="1"/>
  <c r="G628" i="23" s="1"/>
  <c r="I710" i="23"/>
  <c r="I549" i="23"/>
  <c r="G267" i="23"/>
  <c r="G266" i="23" s="1"/>
  <c r="G365" i="23"/>
  <c r="H441" i="23"/>
  <c r="H440" i="23" s="1"/>
  <c r="H439" i="23" s="1"/>
  <c r="H438" i="23" s="1"/>
  <c r="G237" i="23"/>
  <c r="H407" i="23"/>
  <c r="H406" i="23" s="1"/>
  <c r="H405" i="23" s="1"/>
  <c r="H404" i="23" s="1"/>
  <c r="H403" i="23" s="1"/>
  <c r="H402" i="23" s="1"/>
  <c r="I533" i="23"/>
  <c r="G561" i="23"/>
  <c r="G560" i="23" s="1"/>
  <c r="H261" i="23"/>
  <c r="H260" i="23" s="1"/>
  <c r="H259" i="23" s="1"/>
  <c r="G488" i="23"/>
  <c r="H589" i="23"/>
  <c r="H588" i="23" s="1"/>
  <c r="H302" i="23"/>
  <c r="H301" i="23" s="1"/>
  <c r="H296" i="23" s="1"/>
  <c r="H219" i="23"/>
  <c r="H209" i="23" s="1"/>
  <c r="H200" i="23"/>
  <c r="H199" i="23"/>
  <c r="H656" i="23"/>
  <c r="H655" i="23" s="1"/>
  <c r="H654" i="23" s="1"/>
  <c r="H653" i="23" s="1"/>
  <c r="H652" i="23" s="1"/>
  <c r="H644" i="23" s="1"/>
  <c r="H339" i="23"/>
  <c r="G139" i="23"/>
  <c r="G138" i="23" s="1"/>
  <c r="G137" i="23" s="1"/>
  <c r="G136" i="23" s="1"/>
  <c r="H139" i="23"/>
  <c r="H138" i="23" s="1"/>
  <c r="H137" i="23" s="1"/>
  <c r="H136" i="23" s="1"/>
  <c r="H128" i="23"/>
  <c r="H127" i="23" s="1"/>
  <c r="H126" i="23" s="1"/>
  <c r="H125" i="23" s="1"/>
  <c r="H251" i="23"/>
  <c r="H757" i="23"/>
  <c r="H756" i="23" s="1"/>
  <c r="H758" i="23"/>
  <c r="G199" i="23"/>
  <c r="G200" i="23"/>
  <c r="G758" i="23"/>
  <c r="G757" i="23"/>
  <c r="G756" i="23" s="1"/>
  <c r="H236" i="23" l="1"/>
  <c r="J678" i="23"/>
  <c r="J772" i="23"/>
  <c r="G710" i="23"/>
  <c r="G709" i="23" s="1"/>
  <c r="G708" i="23" s="1"/>
  <c r="G701" i="23" s="1"/>
  <c r="G700" i="23" s="1"/>
  <c r="G219" i="23"/>
  <c r="G209" i="23" s="1"/>
  <c r="G22" i="23"/>
  <c r="G21" i="23" s="1"/>
  <c r="G20" i="23" s="1"/>
  <c r="G19" i="23" s="1"/>
  <c r="G18" i="23" s="1"/>
  <c r="J534" i="23"/>
  <c r="J363" i="23"/>
  <c r="G357" i="23"/>
  <c r="J357" i="23" s="1"/>
  <c r="G673" i="23"/>
  <c r="G672" i="23" s="1"/>
  <c r="G671" i="23" s="1"/>
  <c r="G670" i="23" s="1"/>
  <c r="G287" i="23"/>
  <c r="G286" i="23" s="1"/>
  <c r="G285" i="23" s="1"/>
  <c r="G284" i="23" s="1"/>
  <c r="J660" i="23"/>
  <c r="G393" i="23"/>
  <c r="J393" i="23" s="1"/>
  <c r="J683" i="23"/>
  <c r="K278" i="23"/>
  <c r="H393" i="23"/>
  <c r="H392" i="23" s="1"/>
  <c r="G613" i="23"/>
  <c r="G612" i="23" s="1"/>
  <c r="G611" i="23" s="1"/>
  <c r="G610" i="23" s="1"/>
  <c r="G656" i="23"/>
  <c r="G655" i="23" s="1"/>
  <c r="G654" i="23" s="1"/>
  <c r="G653" i="23" s="1"/>
  <c r="G652" i="23" s="1"/>
  <c r="G644" i="23" s="1"/>
  <c r="G151" i="23"/>
  <c r="G150" i="23" s="1"/>
  <c r="G149" i="23" s="1"/>
  <c r="G124" i="23" s="1"/>
  <c r="G340" i="23"/>
  <c r="G339" i="23" s="1"/>
  <c r="J339" i="23" s="1"/>
  <c r="G236" i="23"/>
  <c r="G67" i="23"/>
  <c r="I487" i="23"/>
  <c r="I744" i="23"/>
  <c r="K744" i="23" s="1"/>
  <c r="I70" i="23"/>
  <c r="J70" i="23" s="1"/>
  <c r="I266" i="23"/>
  <c r="J266" i="23" s="1"/>
  <c r="H424" i="23"/>
  <c r="G583" i="23"/>
  <c r="G582" i="23" s="1"/>
  <c r="G581" i="23" s="1"/>
  <c r="G580" i="23" s="1"/>
  <c r="K394" i="23"/>
  <c r="G547" i="23"/>
  <c r="G539" i="23" s="1"/>
  <c r="G538" i="23" s="1"/>
  <c r="I548" i="23"/>
  <c r="J549" i="23"/>
  <c r="K549" i="23"/>
  <c r="J251" i="23"/>
  <c r="K251" i="23"/>
  <c r="K339" i="23"/>
  <c r="J488" i="23"/>
  <c r="K488" i="23"/>
  <c r="I384" i="23"/>
  <c r="J385" i="23"/>
  <c r="J632" i="23"/>
  <c r="I540" i="23"/>
  <c r="K541" i="23"/>
  <c r="J541" i="23"/>
  <c r="I434" i="23"/>
  <c r="I433" i="23" s="1"/>
  <c r="K435" i="23"/>
  <c r="J435" i="23"/>
  <c r="I728" i="23"/>
  <c r="J729" i="23"/>
  <c r="J181" i="23"/>
  <c r="K21" i="23"/>
  <c r="J21" i="23"/>
  <c r="I622" i="23"/>
  <c r="I613" i="23" s="1"/>
  <c r="J623" i="23"/>
  <c r="J444" i="23"/>
  <c r="I737" i="23"/>
  <c r="J738" i="23"/>
  <c r="K738" i="23"/>
  <c r="J237" i="23"/>
  <c r="J89" i="23"/>
  <c r="K89" i="23"/>
  <c r="J74" i="23"/>
  <c r="K74" i="23"/>
  <c r="I584" i="23"/>
  <c r="J585" i="23"/>
  <c r="K585" i="23"/>
  <c r="J101" i="23"/>
  <c r="K101" i="23"/>
  <c r="I765" i="23"/>
  <c r="J766" i="23"/>
  <c r="J636" i="23"/>
  <c r="K636" i="23"/>
  <c r="J614" i="23"/>
  <c r="K614" i="23"/>
  <c r="J274" i="23"/>
  <c r="J216" i="23"/>
  <c r="I532" i="23"/>
  <c r="K533" i="23"/>
  <c r="J533" i="23"/>
  <c r="I709" i="23"/>
  <c r="K710" i="23"/>
  <c r="I83" i="23"/>
  <c r="J84" i="23"/>
  <c r="K84" i="23"/>
  <c r="I127" i="23"/>
  <c r="J128" i="23"/>
  <c r="K128" i="23"/>
  <c r="I209" i="23"/>
  <c r="K219" i="23"/>
  <c r="I454" i="23"/>
  <c r="K455" i="23"/>
  <c r="J455" i="23"/>
  <c r="I648" i="23"/>
  <c r="J649" i="23"/>
  <c r="K649" i="23"/>
  <c r="I606" i="23"/>
  <c r="J607" i="23"/>
  <c r="K607" i="23"/>
  <c r="I391" i="23"/>
  <c r="J71" i="23"/>
  <c r="K71" i="23"/>
  <c r="I703" i="23"/>
  <c r="J704" i="23"/>
  <c r="K704" i="23"/>
  <c r="I517" i="23"/>
  <c r="J518" i="23"/>
  <c r="K518" i="23"/>
  <c r="I428" i="23"/>
  <c r="J429" i="23"/>
  <c r="K429" i="23"/>
  <c r="I48" i="23"/>
  <c r="J49" i="23"/>
  <c r="J745" i="23"/>
  <c r="K745" i="23"/>
  <c r="J321" i="23"/>
  <c r="K321" i="23"/>
  <c r="I95" i="23"/>
  <c r="J96" i="23"/>
  <c r="J659" i="23"/>
  <c r="J508" i="23"/>
  <c r="K508" i="23"/>
  <c r="J366" i="23"/>
  <c r="I79" i="23"/>
  <c r="J80" i="23"/>
  <c r="K80" i="23"/>
  <c r="I398" i="23"/>
  <c r="J399" i="23"/>
  <c r="I14" i="23"/>
  <c r="K15" i="23"/>
  <c r="J15" i="23"/>
  <c r="I722" i="23"/>
  <c r="J723" i="23"/>
  <c r="K723" i="23"/>
  <c r="J617" i="23"/>
  <c r="I202" i="23"/>
  <c r="J203" i="23"/>
  <c r="K203" i="23"/>
  <c r="J210" i="23"/>
  <c r="J278" i="23"/>
  <c r="H338" i="23"/>
  <c r="H331" i="23" s="1"/>
  <c r="H330" i="23" s="1"/>
  <c r="H329" i="23" s="1"/>
  <c r="I631" i="23"/>
  <c r="J22" i="23"/>
  <c r="I440" i="23"/>
  <c r="K441" i="23"/>
  <c r="J441" i="23"/>
  <c r="I770" i="23"/>
  <c r="J771" i="23"/>
  <c r="K771" i="23"/>
  <c r="I570" i="23"/>
  <c r="K571" i="23"/>
  <c r="J571" i="23"/>
  <c r="I138" i="23"/>
  <c r="J139" i="23"/>
  <c r="K139" i="23"/>
  <c r="J267" i="23"/>
  <c r="I406" i="23"/>
  <c r="I260" i="23"/>
  <c r="J261" i="23"/>
  <c r="I560" i="23"/>
  <c r="J561" i="23"/>
  <c r="I301" i="23"/>
  <c r="J302" i="23"/>
  <c r="K302" i="23"/>
  <c r="I53" i="23"/>
  <c r="J54" i="23"/>
  <c r="K54" i="23"/>
  <c r="K100" i="23"/>
  <c r="J100" i="23"/>
  <c r="I596" i="23"/>
  <c r="J597" i="23"/>
  <c r="K597" i="23"/>
  <c r="I665" i="23"/>
  <c r="J666" i="23"/>
  <c r="I686" i="23"/>
  <c r="J687" i="23"/>
  <c r="I119" i="23"/>
  <c r="K120" i="23"/>
  <c r="J120" i="23"/>
  <c r="J682" i="23"/>
  <c r="K682" i="23"/>
  <c r="J449" i="23"/>
  <c r="I297" i="23"/>
  <c r="J298" i="23"/>
  <c r="J697" i="23"/>
  <c r="I158" i="23"/>
  <c r="J159" i="23"/>
  <c r="K159" i="23"/>
  <c r="J576" i="23"/>
  <c r="K576" i="23"/>
  <c r="K497" i="23"/>
  <c r="J497" i="23"/>
  <c r="J270" i="23"/>
  <c r="J277" i="23"/>
  <c r="K277" i="23"/>
  <c r="G522" i="23"/>
  <c r="J523" i="23"/>
  <c r="I195" i="23"/>
  <c r="J196" i="23"/>
  <c r="K196" i="23"/>
  <c r="I461" i="23"/>
  <c r="J462" i="23"/>
  <c r="I177" i="23"/>
  <c r="I655" i="23"/>
  <c r="K656" i="23"/>
  <c r="J362" i="23"/>
  <c r="K362" i="23"/>
  <c r="K691" i="23"/>
  <c r="J691" i="23"/>
  <c r="I471" i="23"/>
  <c r="J472" i="23"/>
  <c r="K472" i="23"/>
  <c r="J365" i="23"/>
  <c r="I588" i="23"/>
  <c r="J589" i="23"/>
  <c r="K589" i="23"/>
  <c r="I27" i="23"/>
  <c r="J28" i="23"/>
  <c r="K28" i="23"/>
  <c r="J674" i="23"/>
  <c r="K674" i="23"/>
  <c r="I759" i="23"/>
  <c r="J760" i="23"/>
  <c r="K760" i="23"/>
  <c r="I480" i="23"/>
  <c r="J481" i="23"/>
  <c r="K481" i="23"/>
  <c r="J178" i="23"/>
  <c r="J751" i="23"/>
  <c r="K751" i="23"/>
  <c r="I191" i="23"/>
  <c r="J192" i="23"/>
  <c r="K677" i="23"/>
  <c r="J677" i="23"/>
  <c r="J514" i="23"/>
  <c r="K514" i="23"/>
  <c r="I286" i="23"/>
  <c r="I285" i="23" s="1"/>
  <c r="I284" i="23" s="1"/>
  <c r="J287" i="23"/>
  <c r="K287" i="23"/>
  <c r="J413" i="23"/>
  <c r="G407" i="23"/>
  <c r="G406" i="23" s="1"/>
  <c r="G405" i="23" s="1"/>
  <c r="G404" i="23" s="1"/>
  <c r="G403" i="23" s="1"/>
  <c r="G402" i="23" s="1"/>
  <c r="J256" i="23"/>
  <c r="J169" i="23"/>
  <c r="K169" i="23"/>
  <c r="J244" i="23"/>
  <c r="I63" i="23"/>
  <c r="J64" i="23"/>
  <c r="J375" i="23"/>
  <c r="I152" i="23"/>
  <c r="J153" i="23"/>
  <c r="J230" i="23"/>
  <c r="H295" i="23"/>
  <c r="H294" i="23" s="1"/>
  <c r="G755" i="23"/>
  <c r="G754" i="23" s="1"/>
  <c r="G424" i="23"/>
  <c r="I236" i="23"/>
  <c r="J394" i="23"/>
  <c r="H583" i="23"/>
  <c r="H582" i="23" s="1"/>
  <c r="H581" i="23" s="1"/>
  <c r="H580" i="23" s="1"/>
  <c r="H487" i="23"/>
  <c r="H486" i="23" s="1"/>
  <c r="H485" i="23" s="1"/>
  <c r="H484" i="23" s="1"/>
  <c r="H250" i="23"/>
  <c r="H249" i="23" s="1"/>
  <c r="H208" i="23"/>
  <c r="H207" i="23" s="1"/>
  <c r="H206" i="23" s="1"/>
  <c r="H151" i="23"/>
  <c r="H150" i="23" s="1"/>
  <c r="H149" i="23" s="1"/>
  <c r="H124" i="23" s="1"/>
  <c r="H69" i="23"/>
  <c r="H68" i="23" s="1"/>
  <c r="H67" i="23" s="1"/>
  <c r="H18" i="23"/>
  <c r="G487" i="23"/>
  <c r="I338" i="23"/>
  <c r="H669" i="23"/>
  <c r="H627" i="23" s="1"/>
  <c r="G250" i="23"/>
  <c r="G249" i="23" s="1"/>
  <c r="H547" i="23"/>
  <c r="H539" i="23" s="1"/>
  <c r="H538" i="23" s="1"/>
  <c r="H755" i="23"/>
  <c r="H754" i="23" s="1"/>
  <c r="G294" i="23"/>
  <c r="G10" i="23" l="1"/>
  <c r="J487" i="23"/>
  <c r="G669" i="23"/>
  <c r="G627" i="23" s="1"/>
  <c r="K393" i="23"/>
  <c r="J710" i="23"/>
  <c r="G208" i="23"/>
  <c r="G207" i="23" s="1"/>
  <c r="G206" i="23" s="1"/>
  <c r="J219" i="23"/>
  <c r="H391" i="23"/>
  <c r="H390" i="23" s="1"/>
  <c r="H389" i="23" s="1"/>
  <c r="H388" i="23" s="1"/>
  <c r="K392" i="23"/>
  <c r="G338" i="23"/>
  <c r="G331" i="23" s="1"/>
  <c r="G330" i="23" s="1"/>
  <c r="G329" i="23" s="1"/>
  <c r="G283" i="23" s="1"/>
  <c r="G392" i="23"/>
  <c r="I486" i="23"/>
  <c r="I485" i="23" s="1"/>
  <c r="J656" i="23"/>
  <c r="J340" i="23"/>
  <c r="J744" i="23"/>
  <c r="H10" i="23"/>
  <c r="K70" i="23"/>
  <c r="I743" i="23"/>
  <c r="K743" i="23" s="1"/>
  <c r="I208" i="23"/>
  <c r="K208" i="23" s="1"/>
  <c r="G173" i="23"/>
  <c r="H283" i="23"/>
  <c r="I62" i="23"/>
  <c r="J63" i="23"/>
  <c r="J480" i="23"/>
  <c r="K480" i="23"/>
  <c r="I20" i="23"/>
  <c r="K27" i="23"/>
  <c r="J27" i="23"/>
  <c r="J236" i="23"/>
  <c r="J152" i="23"/>
  <c r="I151" i="23"/>
  <c r="J286" i="23"/>
  <c r="K286" i="23"/>
  <c r="J759" i="23"/>
  <c r="K759" i="23"/>
  <c r="I758" i="23"/>
  <c r="I757" i="23"/>
  <c r="J588" i="23"/>
  <c r="K588" i="23"/>
  <c r="I118" i="23"/>
  <c r="J119" i="23"/>
  <c r="K119" i="23"/>
  <c r="J560" i="23"/>
  <c r="J570" i="23"/>
  <c r="K570" i="23"/>
  <c r="I630" i="23"/>
  <c r="J631" i="23"/>
  <c r="K631" i="23"/>
  <c r="J398" i="23"/>
  <c r="I94" i="23"/>
  <c r="J95" i="23"/>
  <c r="I702" i="23"/>
  <c r="K703" i="23"/>
  <c r="J703" i="23"/>
  <c r="I605" i="23"/>
  <c r="J606" i="23"/>
  <c r="K606" i="23"/>
  <c r="I126" i="23"/>
  <c r="J127" i="23"/>
  <c r="K127" i="23"/>
  <c r="J622" i="23"/>
  <c r="J548" i="23"/>
  <c r="K548" i="23"/>
  <c r="I190" i="23"/>
  <c r="J191" i="23"/>
  <c r="I654" i="23"/>
  <c r="J655" i="23"/>
  <c r="K655" i="23"/>
  <c r="I176" i="23"/>
  <c r="J177" i="23"/>
  <c r="G521" i="23"/>
  <c r="J521" i="23" s="1"/>
  <c r="J522" i="23"/>
  <c r="I685" i="23"/>
  <c r="J686" i="23"/>
  <c r="I259" i="23"/>
  <c r="J260" i="23"/>
  <c r="I769" i="23"/>
  <c r="J770" i="23"/>
  <c r="K770" i="23"/>
  <c r="K79" i="23"/>
  <c r="J79" i="23"/>
  <c r="J48" i="23"/>
  <c r="I647" i="23"/>
  <c r="K648" i="23"/>
  <c r="J648" i="23"/>
  <c r="I69" i="23"/>
  <c r="J83" i="23"/>
  <c r="K83" i="23"/>
  <c r="I736" i="23"/>
  <c r="J737" i="23"/>
  <c r="K737" i="23"/>
  <c r="I727" i="23"/>
  <c r="J728" i="23"/>
  <c r="K487" i="23"/>
  <c r="J407" i="23"/>
  <c r="I547" i="23"/>
  <c r="H173" i="23"/>
  <c r="I331" i="23"/>
  <c r="K338" i="23"/>
  <c r="I664" i="23"/>
  <c r="J665" i="23"/>
  <c r="K53" i="23"/>
  <c r="J53" i="23"/>
  <c r="I405" i="23"/>
  <c r="J406" i="23"/>
  <c r="I439" i="23"/>
  <c r="J440" i="23"/>
  <c r="K440" i="23"/>
  <c r="I721" i="23"/>
  <c r="J722" i="23"/>
  <c r="K722" i="23"/>
  <c r="I427" i="23"/>
  <c r="J428" i="23"/>
  <c r="K428" i="23"/>
  <c r="I453" i="23"/>
  <c r="J454" i="23"/>
  <c r="K454" i="23"/>
  <c r="I708" i="23"/>
  <c r="J709" i="23"/>
  <c r="K709" i="23"/>
  <c r="I612" i="23"/>
  <c r="K613" i="23"/>
  <c r="J613" i="23"/>
  <c r="J584" i="23"/>
  <c r="K584" i="23"/>
  <c r="J434" i="23"/>
  <c r="K434" i="23"/>
  <c r="I383" i="23"/>
  <c r="J384" i="23"/>
  <c r="I460" i="23"/>
  <c r="J461" i="23"/>
  <c r="K158" i="23"/>
  <c r="J158" i="23"/>
  <c r="I470" i="23"/>
  <c r="K471" i="23"/>
  <c r="J471" i="23"/>
  <c r="J195" i="23"/>
  <c r="K195" i="23"/>
  <c r="J297" i="23"/>
  <c r="I583" i="23"/>
  <c r="J596" i="23"/>
  <c r="K596" i="23"/>
  <c r="I296" i="23"/>
  <c r="K301" i="23"/>
  <c r="J301" i="23"/>
  <c r="I137" i="23"/>
  <c r="J138" i="23"/>
  <c r="K138" i="23"/>
  <c r="I201" i="23"/>
  <c r="K202" i="23"/>
  <c r="J202" i="23"/>
  <c r="I13" i="23"/>
  <c r="J14" i="23"/>
  <c r="K14" i="23"/>
  <c r="J517" i="23"/>
  <c r="K517" i="23"/>
  <c r="I390" i="23"/>
  <c r="K391" i="23"/>
  <c r="J209" i="23"/>
  <c r="K209" i="23"/>
  <c r="I531" i="23"/>
  <c r="J532" i="23"/>
  <c r="K532" i="23"/>
  <c r="I764" i="23"/>
  <c r="J765" i="23"/>
  <c r="J540" i="23"/>
  <c r="K540" i="23"/>
  <c r="H467" i="23"/>
  <c r="H458" i="23" s="1"/>
  <c r="F779" i="23"/>
  <c r="F16" i="23"/>
  <c r="J338" i="23" l="1"/>
  <c r="K486" i="23"/>
  <c r="G391" i="23"/>
  <c r="J392" i="23"/>
  <c r="J208" i="23"/>
  <c r="I207" i="23"/>
  <c r="J207" i="23" s="1"/>
  <c r="I742" i="23"/>
  <c r="K742" i="23" s="1"/>
  <c r="J743" i="23"/>
  <c r="H9" i="23"/>
  <c r="H781" i="23" s="1"/>
  <c r="D17" i="36" s="1"/>
  <c r="I12" i="23"/>
  <c r="K13" i="23"/>
  <c r="J13" i="23"/>
  <c r="I582" i="23"/>
  <c r="J583" i="23"/>
  <c r="K583" i="23"/>
  <c r="I459" i="23"/>
  <c r="J460" i="23"/>
  <c r="I432" i="23"/>
  <c r="J433" i="23"/>
  <c r="K433" i="23"/>
  <c r="I426" i="23"/>
  <c r="K427" i="23"/>
  <c r="J427" i="23"/>
  <c r="I735" i="23"/>
  <c r="K736" i="23"/>
  <c r="J736" i="23"/>
  <c r="J259" i="23"/>
  <c r="I250" i="23"/>
  <c r="J176" i="23"/>
  <c r="I175" i="23"/>
  <c r="I604" i="23"/>
  <c r="K605" i="23"/>
  <c r="J605" i="23"/>
  <c r="I150" i="23"/>
  <c r="J151" i="23"/>
  <c r="K151" i="23"/>
  <c r="I61" i="23"/>
  <c r="J62" i="23"/>
  <c r="J764" i="23"/>
  <c r="K390" i="23"/>
  <c r="I389" i="23"/>
  <c r="J201" i="23"/>
  <c r="K201" i="23"/>
  <c r="I199" i="23"/>
  <c r="I200" i="23"/>
  <c r="I469" i="23"/>
  <c r="J470" i="23"/>
  <c r="K470" i="23"/>
  <c r="I382" i="23"/>
  <c r="J383" i="23"/>
  <c r="I611" i="23"/>
  <c r="J612" i="23"/>
  <c r="K612" i="23"/>
  <c r="I720" i="23"/>
  <c r="J721" i="23"/>
  <c r="K721" i="23"/>
  <c r="I539" i="23"/>
  <c r="K547" i="23"/>
  <c r="J547" i="23"/>
  <c r="I68" i="23"/>
  <c r="K69" i="23"/>
  <c r="J69" i="23"/>
  <c r="J685" i="23"/>
  <c r="I673" i="23"/>
  <c r="I653" i="23"/>
  <c r="J654" i="23"/>
  <c r="K654" i="23"/>
  <c r="J702" i="23"/>
  <c r="K702" i="23"/>
  <c r="I701" i="23"/>
  <c r="I629" i="23"/>
  <c r="J630" i="23"/>
  <c r="K630" i="23"/>
  <c r="I19" i="23"/>
  <c r="J20" i="23"/>
  <c r="K20" i="23"/>
  <c r="I484" i="23"/>
  <c r="K485" i="23"/>
  <c r="G486" i="23"/>
  <c r="I530" i="23"/>
  <c r="J531" i="23"/>
  <c r="K531" i="23"/>
  <c r="I136" i="23"/>
  <c r="J137" i="23"/>
  <c r="K137" i="23"/>
  <c r="J708" i="23"/>
  <c r="K708" i="23"/>
  <c r="I438" i="23"/>
  <c r="J439" i="23"/>
  <c r="K439" i="23"/>
  <c r="I663" i="23"/>
  <c r="J664" i="23"/>
  <c r="I646" i="23"/>
  <c r="J647" i="23"/>
  <c r="K647" i="23"/>
  <c r="J190" i="23"/>
  <c r="J94" i="23"/>
  <c r="I117" i="23"/>
  <c r="J118" i="23"/>
  <c r="K118" i="23"/>
  <c r="K758" i="23"/>
  <c r="J758" i="23"/>
  <c r="I295" i="23"/>
  <c r="J296" i="23"/>
  <c r="K296" i="23"/>
  <c r="I452" i="23"/>
  <c r="K453" i="23"/>
  <c r="J453" i="23"/>
  <c r="I404" i="23"/>
  <c r="J405" i="23"/>
  <c r="I330" i="23"/>
  <c r="K331" i="23"/>
  <c r="J331" i="23"/>
  <c r="I726" i="23"/>
  <c r="J727" i="23"/>
  <c r="J769" i="23"/>
  <c r="K769" i="23"/>
  <c r="I125" i="23"/>
  <c r="J126" i="23"/>
  <c r="K126" i="23"/>
  <c r="I756" i="23"/>
  <c r="J757" i="23"/>
  <c r="K757" i="23"/>
  <c r="J285" i="23"/>
  <c r="K285" i="23"/>
  <c r="F306" i="23"/>
  <c r="F305" i="23" s="1"/>
  <c r="K207" i="23" l="1"/>
  <c r="G390" i="23"/>
  <c r="J391" i="23"/>
  <c r="D16" i="36"/>
  <c r="D14" i="36"/>
  <c r="D9" i="36" s="1"/>
  <c r="D8" i="36" s="1"/>
  <c r="D22" i="36" s="1"/>
  <c r="D15" i="36"/>
  <c r="J742" i="23"/>
  <c r="I206" i="23"/>
  <c r="J206" i="23" s="1"/>
  <c r="I741" i="23"/>
  <c r="K741" i="23" s="1"/>
  <c r="J284" i="23"/>
  <c r="K284" i="23"/>
  <c r="J438" i="23"/>
  <c r="K438" i="23"/>
  <c r="I529" i="23"/>
  <c r="J530" i="23"/>
  <c r="K530" i="23"/>
  <c r="I652" i="23"/>
  <c r="J653" i="23"/>
  <c r="K653" i="23"/>
  <c r="I719" i="23"/>
  <c r="J720" i="23"/>
  <c r="K720" i="23"/>
  <c r="J459" i="23"/>
  <c r="J125" i="23"/>
  <c r="K125" i="23"/>
  <c r="I329" i="23"/>
  <c r="J330" i="23"/>
  <c r="K330" i="23"/>
  <c r="I628" i="23"/>
  <c r="J629" i="23"/>
  <c r="K629" i="23"/>
  <c r="I67" i="23"/>
  <c r="J68" i="23"/>
  <c r="K68" i="23"/>
  <c r="I381" i="23"/>
  <c r="J382" i="23"/>
  <c r="K200" i="23"/>
  <c r="J200" i="23"/>
  <c r="I388" i="23"/>
  <c r="K389" i="23"/>
  <c r="I603" i="23"/>
  <c r="J604" i="23"/>
  <c r="K604" i="23"/>
  <c r="I249" i="23"/>
  <c r="J250" i="23"/>
  <c r="K250" i="23"/>
  <c r="I425" i="23"/>
  <c r="J426" i="23"/>
  <c r="K426" i="23"/>
  <c r="I11" i="23"/>
  <c r="J12" i="23"/>
  <c r="K12" i="23"/>
  <c r="I403" i="23"/>
  <c r="J404" i="23"/>
  <c r="I662" i="23"/>
  <c r="J663" i="23"/>
  <c r="J136" i="23"/>
  <c r="K136" i="23"/>
  <c r="G485" i="23"/>
  <c r="J486" i="23"/>
  <c r="I672" i="23"/>
  <c r="J673" i="23"/>
  <c r="K673" i="23"/>
  <c r="I538" i="23"/>
  <c r="J539" i="23"/>
  <c r="K539" i="23"/>
  <c r="I468" i="23"/>
  <c r="J469" i="23"/>
  <c r="K469" i="23"/>
  <c r="J432" i="23"/>
  <c r="K432" i="23"/>
  <c r="J452" i="23"/>
  <c r="K452" i="23"/>
  <c r="I116" i="23"/>
  <c r="J117" i="23"/>
  <c r="K117" i="23"/>
  <c r="K484" i="23"/>
  <c r="I60" i="23"/>
  <c r="J61" i="23"/>
  <c r="K756" i="23"/>
  <c r="J756" i="23"/>
  <c r="I755" i="23"/>
  <c r="J726" i="23"/>
  <c r="I294" i="23"/>
  <c r="J295" i="23"/>
  <c r="K295" i="23"/>
  <c r="I645" i="23"/>
  <c r="K646" i="23"/>
  <c r="J646" i="23"/>
  <c r="K19" i="23"/>
  <c r="J19" i="23"/>
  <c r="I18" i="23"/>
  <c r="I700" i="23"/>
  <c r="J701" i="23"/>
  <c r="K701" i="23"/>
  <c r="I610" i="23"/>
  <c r="J611" i="23"/>
  <c r="K611" i="23"/>
  <c r="J199" i="23"/>
  <c r="K199" i="23"/>
  <c r="I149" i="23"/>
  <c r="J150" i="23"/>
  <c r="K150" i="23"/>
  <c r="I174" i="23"/>
  <c r="J175" i="23"/>
  <c r="I734" i="23"/>
  <c r="J735" i="23"/>
  <c r="K735" i="23"/>
  <c r="I581" i="23"/>
  <c r="J582" i="23"/>
  <c r="K582" i="23"/>
  <c r="K40" i="34"/>
  <c r="K39" i="34" s="1"/>
  <c r="C40" i="34"/>
  <c r="C39" i="34" s="1"/>
  <c r="J39" i="34"/>
  <c r="G39" i="34"/>
  <c r="F39" i="34"/>
  <c r="N39" i="34" s="1"/>
  <c r="K36" i="34"/>
  <c r="G36" i="34"/>
  <c r="G35" i="34" s="1"/>
  <c r="C36" i="34"/>
  <c r="C35" i="34" s="1"/>
  <c r="K35" i="34" s="1"/>
  <c r="J35" i="34"/>
  <c r="F35" i="34"/>
  <c r="K206" i="23" l="1"/>
  <c r="G389" i="23"/>
  <c r="J390" i="23"/>
  <c r="N35" i="34"/>
  <c r="J741" i="23"/>
  <c r="I733" i="23"/>
  <c r="K734" i="23"/>
  <c r="J734" i="23"/>
  <c r="I467" i="23"/>
  <c r="J538" i="23"/>
  <c r="K538" i="23"/>
  <c r="K11" i="23"/>
  <c r="J11" i="23"/>
  <c r="I10" i="23"/>
  <c r="J149" i="23"/>
  <c r="K149" i="23"/>
  <c r="J700" i="23"/>
  <c r="K700" i="23"/>
  <c r="I754" i="23"/>
  <c r="J755" i="23"/>
  <c r="K755" i="23"/>
  <c r="J662" i="23"/>
  <c r="J249" i="23"/>
  <c r="K249" i="23"/>
  <c r="J529" i="23"/>
  <c r="K529" i="23"/>
  <c r="I580" i="23"/>
  <c r="K581" i="23"/>
  <c r="J581" i="23"/>
  <c r="J468" i="23"/>
  <c r="K468" i="23"/>
  <c r="G484" i="23"/>
  <c r="J485" i="23"/>
  <c r="I402" i="23"/>
  <c r="J403" i="23"/>
  <c r="J603" i="23"/>
  <c r="K603" i="23"/>
  <c r="I380" i="23"/>
  <c r="J381" i="23"/>
  <c r="I124" i="23"/>
  <c r="J645" i="23"/>
  <c r="K645" i="23"/>
  <c r="I115" i="23"/>
  <c r="J116" i="23"/>
  <c r="K116" i="23"/>
  <c r="K388" i="23"/>
  <c r="K67" i="23"/>
  <c r="J67" i="23"/>
  <c r="I283" i="23"/>
  <c r="K329" i="23"/>
  <c r="J329" i="23"/>
  <c r="I718" i="23"/>
  <c r="K719" i="23"/>
  <c r="J719" i="23"/>
  <c r="J174" i="23"/>
  <c r="K174" i="23"/>
  <c r="I173" i="23"/>
  <c r="J610" i="23"/>
  <c r="K610" i="23"/>
  <c r="J18" i="23"/>
  <c r="K18" i="23"/>
  <c r="J294" i="23"/>
  <c r="K294" i="23"/>
  <c r="J60" i="23"/>
  <c r="I671" i="23"/>
  <c r="J672" i="23"/>
  <c r="K672" i="23"/>
  <c r="J425" i="23"/>
  <c r="K425" i="23"/>
  <c r="I424" i="23"/>
  <c r="J628" i="23"/>
  <c r="K628" i="23"/>
  <c r="I644" i="23"/>
  <c r="J652" i="23"/>
  <c r="K652" i="23"/>
  <c r="G388" i="23" l="1"/>
  <c r="J389" i="23"/>
  <c r="J380" i="23"/>
  <c r="J580" i="23"/>
  <c r="K580" i="23"/>
  <c r="I9" i="23"/>
  <c r="J173" i="23"/>
  <c r="K173" i="23"/>
  <c r="J644" i="23"/>
  <c r="K644" i="23"/>
  <c r="I670" i="23"/>
  <c r="J671" i="23"/>
  <c r="K671" i="23"/>
  <c r="J115" i="23"/>
  <c r="K115" i="23"/>
  <c r="J10" i="23"/>
  <c r="K10" i="23"/>
  <c r="J733" i="23"/>
  <c r="K733" i="23"/>
  <c r="J424" i="23"/>
  <c r="K424" i="23"/>
  <c r="K124" i="23"/>
  <c r="J124" i="23"/>
  <c r="J402" i="23"/>
  <c r="J754" i="23"/>
  <c r="K754" i="23"/>
  <c r="J718" i="23"/>
  <c r="K718" i="23"/>
  <c r="J283" i="23"/>
  <c r="K283" i="23"/>
  <c r="G467" i="23"/>
  <c r="G458" i="23" s="1"/>
  <c r="J484" i="23"/>
  <c r="I458" i="23"/>
  <c r="K467" i="23"/>
  <c r="F344" i="23"/>
  <c r="G9" i="23" l="1"/>
  <c r="G781" i="23" s="1"/>
  <c r="C17" i="36" s="1"/>
  <c r="C16" i="36" s="1"/>
  <c r="C15" i="36" s="1"/>
  <c r="C14" i="36" s="1"/>
  <c r="C9" i="36" s="1"/>
  <c r="C8" i="36" s="1"/>
  <c r="C22" i="36" s="1"/>
  <c r="J388" i="23"/>
  <c r="J458" i="23"/>
  <c r="K458" i="23"/>
  <c r="K9" i="23"/>
  <c r="J670" i="23"/>
  <c r="K670" i="23"/>
  <c r="I669" i="23"/>
  <c r="J467" i="23"/>
  <c r="F217" i="23"/>
  <c r="F216" i="23" s="1"/>
  <c r="J9" i="23" l="1"/>
  <c r="I627" i="23"/>
  <c r="J669" i="23"/>
  <c r="K669" i="23"/>
  <c r="F41" i="34"/>
  <c r="G55" i="34"/>
  <c r="C55" i="34"/>
  <c r="G54" i="34"/>
  <c r="C54" i="34"/>
  <c r="G53" i="34"/>
  <c r="C53" i="34"/>
  <c r="G52" i="34"/>
  <c r="C52" i="34"/>
  <c r="J627" i="23" l="1"/>
  <c r="K627" i="23"/>
  <c r="I781" i="23"/>
  <c r="E17" i="36" s="1"/>
  <c r="F341" i="23"/>
  <c r="E15" i="36" l="1"/>
  <c r="E14" i="36"/>
  <c r="G17" i="36"/>
  <c r="F17" i="36"/>
  <c r="E16" i="36"/>
  <c r="J781" i="23"/>
  <c r="K781" i="23"/>
  <c r="F214" i="23"/>
  <c r="F213" i="23" s="1"/>
  <c r="F723" i="23"/>
  <c r="F722" i="23" s="1"/>
  <c r="F721" i="23" s="1"/>
  <c r="F720" i="23" s="1"/>
  <c r="F719" i="23" s="1"/>
  <c r="F718" i="23" s="1"/>
  <c r="F600" i="23"/>
  <c r="F397" i="23"/>
  <c r="F395" i="23" s="1"/>
  <c r="F394" i="23" s="1"/>
  <c r="F393" i="23" s="1"/>
  <c r="F400" i="23"/>
  <c r="F399" i="23" s="1"/>
  <c r="F398" i="23" s="1"/>
  <c r="F57" i="23"/>
  <c r="F16" i="36" l="1"/>
  <c r="G16" i="36"/>
  <c r="F15" i="36"/>
  <c r="G15" i="36"/>
  <c r="F14" i="36"/>
  <c r="E9" i="36"/>
  <c r="G14" i="36"/>
  <c r="F527" i="23"/>
  <c r="G9" i="36" l="1"/>
  <c r="E8" i="36"/>
  <c r="C24" i="34"/>
  <c r="K24" i="34" s="1"/>
  <c r="G8" i="36" l="1"/>
  <c r="E22" i="36"/>
  <c r="G22" i="36" s="1"/>
  <c r="J82" i="34"/>
  <c r="F340" i="23" l="1"/>
  <c r="F319" i="23"/>
  <c r="F618" i="23"/>
  <c r="F617" i="23" s="1"/>
  <c r="F778" i="23"/>
  <c r="D18" i="34" l="1"/>
  <c r="E18" i="34"/>
  <c r="H18" i="34"/>
  <c r="I18" i="34"/>
  <c r="C20" i="34"/>
  <c r="G20" i="34"/>
  <c r="C21" i="34"/>
  <c r="G21" i="34"/>
  <c r="C22" i="34"/>
  <c r="K22" i="34" s="1"/>
  <c r="G22" i="34"/>
  <c r="F37" i="34"/>
  <c r="N37" i="34" s="1"/>
  <c r="J37" i="34"/>
  <c r="C38" i="34"/>
  <c r="C37" i="34" s="1"/>
  <c r="G37" i="34"/>
  <c r="K38" i="34"/>
  <c r="K37" i="34" s="1"/>
  <c r="I41" i="34"/>
  <c r="M41" i="34" s="1"/>
  <c r="J41" i="34"/>
  <c r="N41" i="34" s="1"/>
  <c r="G42" i="34"/>
  <c r="K42" i="34"/>
  <c r="K41" i="34" s="1"/>
  <c r="C43" i="34"/>
  <c r="G43" i="34"/>
  <c r="K43" i="34"/>
  <c r="C44" i="34"/>
  <c r="G44" i="34"/>
  <c r="K44" i="34"/>
  <c r="C45" i="34"/>
  <c r="G45" i="34"/>
  <c r="K45" i="34"/>
  <c r="C46" i="34"/>
  <c r="G46" i="34"/>
  <c r="K46" i="34"/>
  <c r="C47" i="34"/>
  <c r="G47" i="34"/>
  <c r="K47" i="34"/>
  <c r="C48" i="34"/>
  <c r="G48" i="34"/>
  <c r="K48" i="34"/>
  <c r="C49" i="34"/>
  <c r="G49" i="34"/>
  <c r="K49" i="34"/>
  <c r="C50" i="34"/>
  <c r="G50" i="34"/>
  <c r="K50" i="34"/>
  <c r="C51" i="34"/>
  <c r="G51" i="34"/>
  <c r="K51" i="34"/>
  <c r="C56" i="34"/>
  <c r="G56" i="34"/>
  <c r="C60" i="34"/>
  <c r="C61" i="34"/>
  <c r="C62" i="34"/>
  <c r="C63" i="34"/>
  <c r="C64" i="34"/>
  <c r="C65" i="34"/>
  <c r="C66" i="34"/>
  <c r="C67" i="34"/>
  <c r="C68" i="34"/>
  <c r="C69" i="34"/>
  <c r="C70" i="34"/>
  <c r="G70" i="34"/>
  <c r="C71" i="34"/>
  <c r="C72" i="34"/>
  <c r="C73" i="34"/>
  <c r="C74" i="34"/>
  <c r="C75" i="34"/>
  <c r="C76" i="34"/>
  <c r="C77" i="34"/>
  <c r="C78" i="34"/>
  <c r="G78" i="34"/>
  <c r="F79" i="34"/>
  <c r="C79" i="34" s="1"/>
  <c r="J79" i="34"/>
  <c r="C80" i="34"/>
  <c r="G80" i="34"/>
  <c r="K80" i="34"/>
  <c r="J81" i="34"/>
  <c r="D82" i="34"/>
  <c r="E82" i="34"/>
  <c r="F82" i="34"/>
  <c r="H81" i="34"/>
  <c r="I81" i="34"/>
  <c r="I34" i="34" s="1"/>
  <c r="C83" i="34"/>
  <c r="K83" i="34"/>
  <c r="G84" i="34"/>
  <c r="K84" i="34"/>
  <c r="J85" i="34"/>
  <c r="G85" i="34" s="1"/>
  <c r="K85" i="34"/>
  <c r="G87" i="34"/>
  <c r="D88" i="34"/>
  <c r="E88" i="34"/>
  <c r="F88" i="34"/>
  <c r="C89" i="34"/>
  <c r="C90" i="34"/>
  <c r="C91" i="34"/>
  <c r="C92" i="34"/>
  <c r="C93" i="34"/>
  <c r="F94" i="34"/>
  <c r="N94" i="34" s="1"/>
  <c r="C95" i="34"/>
  <c r="G95" i="34"/>
  <c r="C96" i="34"/>
  <c r="G96" i="34"/>
  <c r="E86" i="34" l="1"/>
  <c r="M88" i="34"/>
  <c r="F86" i="34"/>
  <c r="N86" i="34" s="1"/>
  <c r="N88" i="34"/>
  <c r="N79" i="34"/>
  <c r="K79" i="34" s="1"/>
  <c r="D86" i="34"/>
  <c r="L86" i="34" s="1"/>
  <c r="L88" i="34"/>
  <c r="F81" i="34"/>
  <c r="N82" i="34"/>
  <c r="D81" i="34"/>
  <c r="L81" i="34" s="1"/>
  <c r="L34" i="34" s="1"/>
  <c r="L33" i="34" s="1"/>
  <c r="L82" i="34"/>
  <c r="E81" i="34"/>
  <c r="M82" i="34"/>
  <c r="K82" i="34" s="1"/>
  <c r="G79" i="34"/>
  <c r="J34" i="34"/>
  <c r="H34" i="34"/>
  <c r="H33" i="34" s="1"/>
  <c r="G81" i="34"/>
  <c r="F85" i="34"/>
  <c r="N85" i="34" s="1"/>
  <c r="C94" i="34"/>
  <c r="C88" i="34"/>
  <c r="C86" i="34" s="1"/>
  <c r="M18" i="34"/>
  <c r="C42" i="34"/>
  <c r="C41" i="34" s="1"/>
  <c r="I33" i="34"/>
  <c r="C82" i="34"/>
  <c r="M86" i="34" l="1"/>
  <c r="E85" i="34"/>
  <c r="M85" i="34" s="1"/>
  <c r="E34" i="34"/>
  <c r="E33" i="34" s="1"/>
  <c r="M81" i="34"/>
  <c r="F34" i="34"/>
  <c r="F33" i="34" s="1"/>
  <c r="N81" i="34"/>
  <c r="N34" i="34" s="1"/>
  <c r="N33" i="34" s="1"/>
  <c r="C81" i="34"/>
  <c r="C34" i="34" s="1"/>
  <c r="D34" i="34"/>
  <c r="D33" i="34" s="1"/>
  <c r="C85" i="34"/>
  <c r="J33" i="34"/>
  <c r="C18" i="34"/>
  <c r="F18" i="34"/>
  <c r="C33" i="34" l="1"/>
  <c r="D98" i="34"/>
  <c r="M34" i="34"/>
  <c r="M33" i="34" s="1"/>
  <c r="K81" i="34"/>
  <c r="K34" i="34" s="1"/>
  <c r="K33" i="34" s="1"/>
  <c r="G18" i="34"/>
  <c r="N23" i="34"/>
  <c r="J18" i="34"/>
  <c r="K23" i="34" l="1"/>
  <c r="K18" i="34" s="1"/>
  <c r="N18" i="34"/>
  <c r="F241" i="23"/>
  <c r="F240" i="23" s="1"/>
  <c r="F777" i="23" l="1"/>
  <c r="F775" i="23"/>
  <c r="F774" i="23"/>
  <c r="F772" i="23" s="1"/>
  <c r="F767" i="23"/>
  <c r="F766" i="23" s="1"/>
  <c r="F765" i="23" s="1"/>
  <c r="F764" i="23" s="1"/>
  <c r="F763" i="23"/>
  <c r="F761" i="23" s="1"/>
  <c r="F760" i="23" s="1"/>
  <c r="F759" i="23" s="1"/>
  <c r="F752" i="23"/>
  <c r="F751" i="23" s="1"/>
  <c r="F748" i="23"/>
  <c r="F745" i="23" s="1"/>
  <c r="F739" i="23"/>
  <c r="F738" i="23" s="1"/>
  <c r="F737" i="23" s="1"/>
  <c r="F736" i="23" s="1"/>
  <c r="F735" i="23" s="1"/>
  <c r="F734" i="23" s="1"/>
  <c r="F733" i="23" s="1"/>
  <c r="F731" i="23"/>
  <c r="F730" i="23" s="1"/>
  <c r="F729" i="23" s="1"/>
  <c r="F728" i="23" s="1"/>
  <c r="F727" i="23" s="1"/>
  <c r="F726" i="23" s="1"/>
  <c r="F716" i="23"/>
  <c r="F715" i="23" s="1"/>
  <c r="F714" i="23"/>
  <c r="F713" i="23" s="1"/>
  <c r="F711" i="23"/>
  <c r="F707" i="23"/>
  <c r="F705" i="23" s="1"/>
  <c r="F704" i="23" s="1"/>
  <c r="F703" i="23" s="1"/>
  <c r="F702" i="23" s="1"/>
  <c r="F698" i="23"/>
  <c r="F697" i="23" s="1"/>
  <c r="F693" i="23"/>
  <c r="F692" i="23" s="1"/>
  <c r="F688" i="23"/>
  <c r="F687" i="23" s="1"/>
  <c r="F686" i="23" s="1"/>
  <c r="F685" i="23" s="1"/>
  <c r="F684" i="23"/>
  <c r="F683" i="23" s="1"/>
  <c r="F682" i="23" s="1"/>
  <c r="F679" i="23"/>
  <c r="F678" i="23" s="1"/>
  <c r="F677" i="23" s="1"/>
  <c r="F667" i="23"/>
  <c r="F666" i="23" s="1"/>
  <c r="F665" i="23" s="1"/>
  <c r="F664" i="23" s="1"/>
  <c r="F663" i="23" s="1"/>
  <c r="F662" i="23" s="1"/>
  <c r="F661" i="23"/>
  <c r="F660" i="23" s="1"/>
  <c r="F659" i="23" s="1"/>
  <c r="F658" i="23"/>
  <c r="F657" i="23" s="1"/>
  <c r="F651" i="23"/>
  <c r="F650" i="23" s="1"/>
  <c r="F649" i="23" s="1"/>
  <c r="F648" i="23" s="1"/>
  <c r="F647" i="23" s="1"/>
  <c r="F646" i="23" s="1"/>
  <c r="F645" i="23" s="1"/>
  <c r="F641" i="23"/>
  <c r="F640" i="23" s="1"/>
  <c r="F637" i="23"/>
  <c r="F636" i="23" s="1"/>
  <c r="F633" i="23"/>
  <c r="F632" i="23" s="1"/>
  <c r="F624" i="23"/>
  <c r="F623" i="23" s="1"/>
  <c r="F622" i="23" s="1"/>
  <c r="F615" i="23"/>
  <c r="F614" i="23" s="1"/>
  <c r="F608" i="23"/>
  <c r="F607" i="23" s="1"/>
  <c r="F606" i="23" s="1"/>
  <c r="F605" i="23" s="1"/>
  <c r="F604" i="23" s="1"/>
  <c r="F603" i="23" s="1"/>
  <c r="F598" i="23"/>
  <c r="F597" i="23" s="1"/>
  <c r="F596" i="23" s="1"/>
  <c r="F594" i="23"/>
  <c r="F592" i="23"/>
  <c r="F590" i="23"/>
  <c r="F586" i="23"/>
  <c r="F585" i="23" s="1"/>
  <c r="F584" i="23" s="1"/>
  <c r="F578" i="23"/>
  <c r="F577" i="23" s="1"/>
  <c r="F576" i="23" s="1"/>
  <c r="F574" i="23"/>
  <c r="F572" i="23"/>
  <c r="F566" i="23"/>
  <c r="F564" i="23"/>
  <c r="F562" i="23"/>
  <c r="F558" i="23"/>
  <c r="F556" i="23"/>
  <c r="F552" i="23"/>
  <c r="F550" i="23"/>
  <c r="F545" i="23"/>
  <c r="F543" i="23" s="1"/>
  <c r="F542" i="23" s="1"/>
  <c r="F541" i="23" s="1"/>
  <c r="F540" i="23" s="1"/>
  <c r="F537" i="23"/>
  <c r="F536" i="23" s="1"/>
  <c r="F535" i="23"/>
  <c r="F534" i="23" s="1"/>
  <c r="F524" i="23"/>
  <c r="F523" i="23" s="1"/>
  <c r="F522" i="23" s="1"/>
  <c r="F519" i="23"/>
  <c r="F518" i="23" s="1"/>
  <c r="F517" i="23" s="1"/>
  <c r="F515" i="23"/>
  <c r="F514" i="23" s="1"/>
  <c r="F509" i="23"/>
  <c r="F508" i="23" s="1"/>
  <c r="F506" i="23"/>
  <c r="F502" i="23"/>
  <c r="F500" i="23"/>
  <c r="F498" i="23"/>
  <c r="F494" i="23"/>
  <c r="F493" i="23"/>
  <c r="F491" i="23"/>
  <c r="F490" i="23"/>
  <c r="F489" i="23" s="1"/>
  <c r="F482" i="23"/>
  <c r="F481" i="23" s="1"/>
  <c r="F480" i="23" s="1"/>
  <c r="F478" i="23"/>
  <c r="F475" i="23"/>
  <c r="F474" i="23"/>
  <c r="F473" i="23" s="1"/>
  <c r="F464" i="23"/>
  <c r="F463" i="23" s="1"/>
  <c r="F462" i="23" s="1"/>
  <c r="F461" i="23" s="1"/>
  <c r="F460" i="23" s="1"/>
  <c r="F459" i="23" s="1"/>
  <c r="F456" i="23"/>
  <c r="F455" i="23" s="1"/>
  <c r="F454" i="23" s="1"/>
  <c r="F453" i="23" s="1"/>
  <c r="F452" i="23" s="1"/>
  <c r="F450" i="23"/>
  <c r="F449" i="23" s="1"/>
  <c r="F445" i="23"/>
  <c r="F444" i="23" s="1"/>
  <c r="F442" i="23"/>
  <c r="F436" i="23"/>
  <c r="F435" i="23" s="1"/>
  <c r="F434" i="23" s="1"/>
  <c r="F433" i="23" s="1"/>
  <c r="F430" i="23"/>
  <c r="F429" i="23" s="1"/>
  <c r="F428" i="23" s="1"/>
  <c r="F427" i="23" s="1"/>
  <c r="F426" i="23" s="1"/>
  <c r="F425" i="23" s="1"/>
  <c r="F410" i="23"/>
  <c r="F409" i="23" s="1"/>
  <c r="F407" i="23" s="1"/>
  <c r="F406" i="23" s="1"/>
  <c r="F405" i="23" s="1"/>
  <c r="F404" i="23" s="1"/>
  <c r="F403" i="23" s="1"/>
  <c r="F402" i="23" s="1"/>
  <c r="F392" i="23"/>
  <c r="F391" i="23" s="1"/>
  <c r="F390" i="23" s="1"/>
  <c r="F389" i="23" s="1"/>
  <c r="F388" i="23" s="1"/>
  <c r="F386" i="23"/>
  <c r="F385" i="23" s="1"/>
  <c r="F384" i="23" s="1"/>
  <c r="F383" i="23" s="1"/>
  <c r="F382" i="23" s="1"/>
  <c r="F381" i="23" s="1"/>
  <c r="F380" i="23" s="1"/>
  <c r="F377" i="23"/>
  <c r="F376" i="23"/>
  <c r="F375" i="23" s="1"/>
  <c r="F371" i="23"/>
  <c r="F370" i="23"/>
  <c r="F369" i="23" s="1"/>
  <c r="F367" i="23"/>
  <c r="F366" i="23" s="1"/>
  <c r="F364" i="23"/>
  <c r="F363" i="23" s="1"/>
  <c r="F362" i="23" s="1"/>
  <c r="F361" i="23"/>
  <c r="F360" i="23" s="1"/>
  <c r="F358" i="23"/>
  <c r="F356" i="23"/>
  <c r="F355" i="23" s="1"/>
  <c r="F354" i="23"/>
  <c r="F353" i="23" s="1"/>
  <c r="F346" i="23"/>
  <c r="F345" i="23" s="1"/>
  <c r="F334" i="23"/>
  <c r="F333" i="23"/>
  <c r="F332" i="23" s="1"/>
  <c r="F322" i="23"/>
  <c r="F321" i="23" s="1"/>
  <c r="F312" i="23"/>
  <c r="F311" i="23" s="1"/>
  <c r="F299" i="23"/>
  <c r="F298" i="23" s="1"/>
  <c r="F297" i="23" s="1"/>
  <c r="F292" i="23"/>
  <c r="F291" i="23"/>
  <c r="F290" i="23" s="1"/>
  <c r="F288" i="23"/>
  <c r="F281" i="23"/>
  <c r="F279" i="23" s="1"/>
  <c r="F278" i="23" s="1"/>
  <c r="F277" i="23" s="1"/>
  <c r="F275" i="23"/>
  <c r="F274" i="23" s="1"/>
  <c r="F271" i="23"/>
  <c r="F270" i="23" s="1"/>
  <c r="F268" i="23"/>
  <c r="F264" i="23"/>
  <c r="F262" i="23"/>
  <c r="F257" i="23"/>
  <c r="F256" i="23" s="1"/>
  <c r="F254" i="23"/>
  <c r="F253" i="23" s="1"/>
  <c r="F252" i="23" s="1"/>
  <c r="F247" i="23"/>
  <c r="F245" i="23"/>
  <c r="F238" i="23"/>
  <c r="F237" i="23" s="1"/>
  <c r="F232" i="23"/>
  <c r="F231" i="23" s="1"/>
  <c r="F230" i="23" s="1"/>
  <c r="F228" i="23"/>
  <c r="F227" i="23"/>
  <c r="F226" i="23" s="1"/>
  <c r="F225" i="23"/>
  <c r="F224" i="23" s="1"/>
  <c r="F221" i="23"/>
  <c r="F220" i="23"/>
  <c r="F211" i="23"/>
  <c r="F210" i="23" s="1"/>
  <c r="F204" i="23"/>
  <c r="F203" i="23" s="1"/>
  <c r="F202" i="23" s="1"/>
  <c r="F201" i="23" s="1"/>
  <c r="F197" i="23"/>
  <c r="F196" i="23" s="1"/>
  <c r="F195" i="23" s="1"/>
  <c r="F193" i="23"/>
  <c r="F192" i="23" s="1"/>
  <c r="F191" i="23" s="1"/>
  <c r="F190" i="23" s="1"/>
  <c r="F188" i="23"/>
  <c r="F186" i="23"/>
  <c r="F184" i="23"/>
  <c r="F182" i="23"/>
  <c r="F179" i="23"/>
  <c r="F178" i="23" s="1"/>
  <c r="F171" i="23"/>
  <c r="F170" i="23" s="1"/>
  <c r="F169" i="23" s="1"/>
  <c r="F167" i="23"/>
  <c r="F164" i="23"/>
  <c r="F161" i="23"/>
  <c r="F160" i="23"/>
  <c r="F156" i="23"/>
  <c r="F154" i="23"/>
  <c r="F147" i="23"/>
  <c r="F145" i="23"/>
  <c r="F143" i="23"/>
  <c r="F142" i="23" s="1"/>
  <c r="F141" i="23"/>
  <c r="F140" i="23" s="1"/>
  <c r="F133" i="23"/>
  <c r="F132" i="23"/>
  <c r="F131" i="23" s="1"/>
  <c r="F129" i="23"/>
  <c r="F121" i="23"/>
  <c r="F120" i="23" s="1"/>
  <c r="F119" i="23" s="1"/>
  <c r="F118" i="23" s="1"/>
  <c r="F117" i="23" s="1"/>
  <c r="F116" i="23" s="1"/>
  <c r="F115" i="23" s="1"/>
  <c r="F110" i="23"/>
  <c r="F108" i="23"/>
  <c r="F106" i="23"/>
  <c r="F102" i="23"/>
  <c r="F97" i="23"/>
  <c r="F96" i="23" s="1"/>
  <c r="F95" i="23" s="1"/>
  <c r="F94" i="23" s="1"/>
  <c r="F91" i="23"/>
  <c r="F90" i="23" s="1"/>
  <c r="F89" i="23" s="1"/>
  <c r="F87" i="23"/>
  <c r="F85" i="23"/>
  <c r="F81" i="23"/>
  <c r="F80" i="23" s="1"/>
  <c r="F79" i="23" s="1"/>
  <c r="F77" i="23"/>
  <c r="F75" i="23"/>
  <c r="F72" i="23"/>
  <c r="F71" i="23" s="1"/>
  <c r="F65" i="23"/>
  <c r="F64" i="23" s="1"/>
  <c r="F63" i="23" s="1"/>
  <c r="F62" i="23" s="1"/>
  <c r="F61" i="23" s="1"/>
  <c r="F60" i="23" s="1"/>
  <c r="F55" i="23"/>
  <c r="F50" i="23"/>
  <c r="F49" i="23" s="1"/>
  <c r="F48" i="23" s="1"/>
  <c r="F43" i="23"/>
  <c r="F40" i="23"/>
  <c r="F38" i="23"/>
  <c r="F32" i="23"/>
  <c r="F29" i="23"/>
  <c r="F25" i="23"/>
  <c r="F24" i="23"/>
  <c r="F15" i="23"/>
  <c r="F14" i="23" s="1"/>
  <c r="F13" i="23" s="1"/>
  <c r="F12" i="23" s="1"/>
  <c r="F11" i="23" s="1"/>
  <c r="F771" i="23" l="1"/>
  <c r="F770" i="23" s="1"/>
  <c r="F769" i="23" s="1"/>
  <c r="F613" i="23"/>
  <c r="F612" i="23" s="1"/>
  <c r="F611" i="23" s="1"/>
  <c r="F610" i="23" s="1"/>
  <c r="F54" i="23"/>
  <c r="F53" i="23" s="1"/>
  <c r="F521" i="23"/>
  <c r="F339" i="23"/>
  <c r="F251" i="23"/>
  <c r="F267" i="23"/>
  <c r="F266" i="23" s="1"/>
  <c r="F74" i="23"/>
  <c r="F70" i="23" s="1"/>
  <c r="F84" i="23"/>
  <c r="F83" i="23" s="1"/>
  <c r="F153" i="23"/>
  <c r="F152" i="23" s="1"/>
  <c r="F497" i="23"/>
  <c r="F656" i="23"/>
  <c r="F655" i="23" s="1"/>
  <c r="F654" i="23" s="1"/>
  <c r="F653" i="23" s="1"/>
  <c r="F652" i="23" s="1"/>
  <c r="F644" i="23" s="1"/>
  <c r="F23" i="23"/>
  <c r="F22" i="23" s="1"/>
  <c r="F21" i="23" s="1"/>
  <c r="F261" i="23"/>
  <c r="F260" i="23" s="1"/>
  <c r="F259" i="23" s="1"/>
  <c r="F357" i="23"/>
  <c r="F365" i="23"/>
  <c r="F101" i="23"/>
  <c r="F100" i="23" s="1"/>
  <c r="F472" i="23"/>
  <c r="F471" i="23" s="1"/>
  <c r="F470" i="23" s="1"/>
  <c r="F469" i="23" s="1"/>
  <c r="F468" i="23" s="1"/>
  <c r="F488" i="23"/>
  <c r="F487" i="23" s="1"/>
  <c r="F561" i="23"/>
  <c r="F560" i="23" s="1"/>
  <c r="F571" i="23"/>
  <c r="F570" i="23" s="1"/>
  <c r="F28" i="23"/>
  <c r="F27" i="23" s="1"/>
  <c r="F139" i="23"/>
  <c r="F138" i="23" s="1"/>
  <c r="F137" i="23" s="1"/>
  <c r="F136" i="23" s="1"/>
  <c r="F244" i="23"/>
  <c r="F236" i="23" s="1"/>
  <c r="F181" i="23"/>
  <c r="F177" i="23" s="1"/>
  <c r="F176" i="23" s="1"/>
  <c r="F175" i="23" s="1"/>
  <c r="F174" i="23" s="1"/>
  <c r="F128" i="23"/>
  <c r="F127" i="23" s="1"/>
  <c r="F126" i="23" s="1"/>
  <c r="F125" i="23" s="1"/>
  <c r="F691" i="23"/>
  <c r="F533" i="23"/>
  <c r="F532" i="23" s="1"/>
  <c r="F531" i="23" s="1"/>
  <c r="F530" i="23" s="1"/>
  <c r="F529" i="23" s="1"/>
  <c r="F287" i="23"/>
  <c r="F286" i="23" s="1"/>
  <c r="F285" i="23" s="1"/>
  <c r="F284" i="23" s="1"/>
  <c r="F441" i="23"/>
  <c r="F440" i="23" s="1"/>
  <c r="F439" i="23" s="1"/>
  <c r="F438" i="23" s="1"/>
  <c r="F589" i="23"/>
  <c r="F588" i="23" s="1"/>
  <c r="F583" i="23" s="1"/>
  <c r="F582" i="23" s="1"/>
  <c r="F581" i="23" s="1"/>
  <c r="F580" i="23" s="1"/>
  <c r="F710" i="23"/>
  <c r="F709" i="23" s="1"/>
  <c r="F708" i="23" s="1"/>
  <c r="F701" i="23" s="1"/>
  <c r="F700" i="23" s="1"/>
  <c r="F159" i="23"/>
  <c r="F158" i="23" s="1"/>
  <c r="F219" i="23"/>
  <c r="F209" i="23" s="1"/>
  <c r="F549" i="23"/>
  <c r="F548" i="23" s="1"/>
  <c r="F757" i="23"/>
  <c r="F756" i="23" s="1"/>
  <c r="F758" i="23"/>
  <c r="F631" i="23"/>
  <c r="F630" i="23" s="1"/>
  <c r="F629" i="23" s="1"/>
  <c r="F628" i="23" s="1"/>
  <c r="F199" i="23"/>
  <c r="F200" i="23"/>
  <c r="F432" i="23"/>
  <c r="F744" i="23"/>
  <c r="F743" i="23" s="1"/>
  <c r="F742" i="23" s="1"/>
  <c r="F741" i="23" s="1"/>
  <c r="F408" i="23"/>
  <c r="F486" i="23" l="1"/>
  <c r="F485" i="23" s="1"/>
  <c r="F484" i="23" s="1"/>
  <c r="F20" i="23"/>
  <c r="F19" i="23" s="1"/>
  <c r="F18" i="23" s="1"/>
  <c r="F424" i="23"/>
  <c r="F547" i="23"/>
  <c r="F539" i="23" s="1"/>
  <c r="F538" i="23" s="1"/>
  <c r="F208" i="23"/>
  <c r="F207" i="23" s="1"/>
  <c r="F206" i="23" s="1"/>
  <c r="F69" i="23"/>
  <c r="F68" i="23" s="1"/>
  <c r="F67" i="23" s="1"/>
  <c r="F151" i="23"/>
  <c r="F150" i="23" s="1"/>
  <c r="F149" i="23" s="1"/>
  <c r="F124" i="23" s="1"/>
  <c r="F250" i="23"/>
  <c r="F249" i="23" s="1"/>
  <c r="F755" i="23"/>
  <c r="F754" i="23" s="1"/>
  <c r="F338" i="23"/>
  <c r="F331" i="23" s="1"/>
  <c r="F330" i="23" s="1"/>
  <c r="F329" i="23" s="1"/>
  <c r="F467" i="23" l="1"/>
  <c r="F458" i="23" s="1"/>
  <c r="F173" i="23"/>
  <c r="F10" i="23"/>
  <c r="F309" i="23" l="1"/>
  <c r="F675" i="23"/>
  <c r="F674" i="23" s="1"/>
  <c r="F673" i="23" s="1"/>
  <c r="F672" i="23" s="1"/>
  <c r="F671" i="23" s="1"/>
  <c r="F670" i="23" s="1"/>
  <c r="F669" i="23" s="1"/>
  <c r="F627" i="23" s="1"/>
  <c r="F302" i="23" l="1"/>
  <c r="F301" i="23" s="1"/>
  <c r="F296" i="23" s="1"/>
  <c r="F295" i="23" s="1"/>
  <c r="F294" i="23" s="1"/>
  <c r="F283" i="23" l="1"/>
  <c r="F9" i="23" l="1"/>
  <c r="F781" i="23" s="1"/>
  <c r="G41" i="34" l="1"/>
  <c r="G34" i="34" s="1"/>
  <c r="G33" i="34" s="1"/>
  <c r="D11" i="34" s="1"/>
</calcChain>
</file>

<file path=xl/sharedStrings.xml><?xml version="1.0" encoding="utf-8"?>
<sst xmlns="http://schemas.openxmlformats.org/spreadsheetml/2006/main" count="2001" uniqueCount="1142">
  <si>
    <t>Целевая статья</t>
  </si>
  <si>
    <t>Вид расходов</t>
  </si>
  <si>
    <t>Направление расходов (отрасль), наименование показателя</t>
  </si>
  <si>
    <t>00 0 00 00000</t>
  </si>
  <si>
    <t>Муниципальные программы Юсьвинского муниципального округа Пермского края</t>
  </si>
  <si>
    <t>01 0 00 00000</t>
  </si>
  <si>
    <t>Муниципальная программа "Совершенствование муниципального управления в Юсьвинском муниципальном округе Пермского края"</t>
  </si>
  <si>
    <t>01 1 00 00000</t>
  </si>
  <si>
    <t>Подпрограмма "Формирование общедоступной информационно-коммуникационной среды"</t>
  </si>
  <si>
    <t>01 1 20 00000</t>
  </si>
  <si>
    <t>Основное мероприятие "Предоставление муниципальных услуг в электронном виде"</t>
  </si>
  <si>
    <t>01 1 20 4У020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</si>
  <si>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</si>
  <si>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01 1 30 00000</t>
  </si>
  <si>
    <t>Основное мероприятие "Информационное сопровождение деятельности органов местного самоуправления Юсьвинского муниципального округа Пермского края"</t>
  </si>
  <si>
    <t>01 1 30 4У040</t>
  </si>
  <si>
    <t>01 1 30 4У041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</si>
  <si>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Юсьвинского муниципального округа Пермского края в СМИ</t>
  </si>
  <si>
    <t>01 2 00 00000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</si>
  <si>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</si>
  <si>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01 2 10 00000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</si>
  <si>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</si>
  <si>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4У060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</si>
  <si>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</si>
  <si>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4У070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</si>
  <si>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</si>
  <si>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01 2 10 70001</t>
  </si>
  <si>
    <t>Выплата пенсии за выслугу лет лицам, замещавшим муниципальные  должности и должности муниципальной службы</t>
  </si>
  <si>
    <t>01 3 00 00000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</si>
  <si>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</si>
  <si>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01 3 10 00000</t>
  </si>
  <si>
    <t>Основное мероприятие "Обеспечение выполнения переданных отдельных государственных полномочий"</t>
  </si>
  <si>
    <t>Образование комиссий по делам несовершеннолетних и защите их прав и организация их деятельности</t>
  </si>
  <si>
    <t>01 3 10 2К080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</si>
  <si>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</si>
  <si>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01 3 10 2П040</t>
  </si>
  <si>
    <t>Составление протоколов об административных правонарушениях</t>
  </si>
  <si>
    <t>01 3 10 2П060</t>
  </si>
  <si>
    <t>Осуществление полномочий по созданию и организации деятельности административных комиссий</t>
  </si>
  <si>
    <t>01 3 10 2У110</t>
  </si>
  <si>
    <t>01 3 10 2Т060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</si>
  <si>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</si>
  <si>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01 3 10 51200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</si>
  <si>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</si>
  <si>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01 3 10 59300</t>
  </si>
  <si>
    <t>Государственная регистрация актов гражданского состояния</t>
  </si>
  <si>
    <t>01 3 10 51180</t>
  </si>
  <si>
    <t>01 5 00 00000</t>
  </si>
  <si>
    <t>Подпрограмма "Формирование позитивного имиджа Юсьвинского муниципального округа Пермского края"</t>
  </si>
  <si>
    <t>01 5 10 00000</t>
  </si>
  <si>
    <t>Основное мероприятие "Формирование позитивного имиджа Юсьвинского муниципального округа Пермского края"</t>
  </si>
  <si>
    <t>01 5 10 4У092</t>
  </si>
  <si>
    <t>Изготовление печатной продукции</t>
  </si>
  <si>
    <t>01 5 10 4У093</t>
  </si>
  <si>
    <t>Публикация в средствах массовой информации</t>
  </si>
  <si>
    <t>02 0 00 00000</t>
  </si>
  <si>
    <t>Муниципальная программа "Развитие  образования Юсьвинского муниципального округа Пермского края"</t>
  </si>
  <si>
    <t>02 1 00 00000</t>
  </si>
  <si>
    <t>Подпрограмма "Дошкольное образование"</t>
  </si>
  <si>
    <t xml:space="preserve"> 02 1 10 00000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</si>
  <si>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</si>
  <si>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02 1 10 00150</t>
  </si>
  <si>
    <t>Оказание услуг дошкольного образования в рамках полномочий Юсьвинского муниципального округа Пермского края</t>
  </si>
  <si>
    <t>02 1 10 2Н021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</si>
  <si>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</si>
  <si>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2Н022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</si>
  <si>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</si>
  <si>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02 1 10 4Н010</t>
  </si>
  <si>
    <t>Обеспечение бесплатного проезда обучающихся до места обучения и обратно</t>
  </si>
  <si>
    <t>02 1 10 4Н020</t>
  </si>
  <si>
    <t>Обеспечение бесплатным питанием обучающихся с ограниченными возможностями здоровья в образовательных учреждениях</t>
  </si>
  <si>
    <t>02 2 00 00000</t>
  </si>
  <si>
    <t>Подпрограмма "Общее (начальное, основное, среднее) образование"</t>
  </si>
  <si>
    <t xml:space="preserve">02 2 10 00000 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</si>
  <si>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</si>
  <si>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>02 2 10 00150</t>
  </si>
  <si>
    <t>Оказание услуг в сфере общего образования в рамках полномочий Юсьвинского муниципального округа Пермского края</t>
  </si>
  <si>
    <t>02 2 10 2Н021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</si>
  <si>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</si>
  <si>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SH040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</si>
  <si>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</si>
  <si>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в том числе за счет средств бюджета Пермского края</t>
  </si>
  <si>
    <t xml:space="preserve">в том числе за счет средств местного  бюджета </t>
  </si>
  <si>
    <t>02 2 20 00000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</si>
  <si>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</si>
  <si>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4Н010</t>
  </si>
  <si>
    <t>Обеспечение бесплатного проезда  обучающихся до места обучения и обратно</t>
  </si>
  <si>
    <t>02 2 20 4Н020</t>
  </si>
  <si>
    <t>02 2 20 4Н030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</si>
  <si>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</si>
  <si>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4Н040</t>
  </si>
  <si>
    <t>Организация подвоза питания для обучающихся  (воспитанников) структурных подразделений образовательных учреждений</t>
  </si>
  <si>
    <t>02 2 20 2Н025</t>
  </si>
  <si>
    <t>02 2 20 2Н026</t>
  </si>
  <si>
    <t>02 2 20 53030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</si>
  <si>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</si>
  <si>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02 2 20 L3040</t>
  </si>
  <si>
    <t>02 2 30 00000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</si>
  <si>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</si>
  <si>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SН070</t>
  </si>
  <si>
    <t>Строительство школьного образовательного учреждения на 60 мест в с.Доег Юсьвинского муниципального округа</t>
  </si>
  <si>
    <t>за счет местного бюджета</t>
  </si>
  <si>
    <t>02 3 00 00000</t>
  </si>
  <si>
    <t>Подпрограмма "Дополнительное образование и воспитание детей"</t>
  </si>
  <si>
    <t>02 3 10 00000</t>
  </si>
  <si>
    <t>Основное мероприятие "Оказание услуг по реализации дополнительных образовательных программ"</t>
  </si>
  <si>
    <t>02 3 10 00150</t>
  </si>
  <si>
    <t>02 3 10 00155</t>
  </si>
  <si>
    <t>02 3 10 4Н050</t>
  </si>
  <si>
    <t>Мероприятия, направленные на поддержку и развитие одаренных детей</t>
  </si>
  <si>
    <t>02 3 10 4Н060</t>
  </si>
  <si>
    <t>Обеспечение деятельности психолого-медико педагогической комиссии</t>
  </si>
  <si>
    <t>02 3 10 4Н066</t>
  </si>
  <si>
    <t>Организация и проведение мероприятий для детей приоритетных категорий</t>
  </si>
  <si>
    <t>02 3 10 4Н067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</si>
  <si>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</si>
  <si>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Мероприятия по формированию патриотического и духовно-нравственного воспитания детей</t>
  </si>
  <si>
    <t>02 4 00 00000</t>
  </si>
  <si>
    <t>Подпрограмма "Развитие системы отдыха, оздоровления и занятости детей"</t>
  </si>
  <si>
    <t>02 4 10 00000</t>
  </si>
  <si>
    <t>Основное мероприятие "Организация оздоровительной кампании в каникулярный период"</t>
  </si>
  <si>
    <t>02 4 10 4Н081</t>
  </si>
  <si>
    <t>Организация досуга, занятости и отдыха детей приоритетных категорий в каникулярное время</t>
  </si>
  <si>
    <t>02 4 10 4Н082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</si>
  <si>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</si>
  <si>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2С140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</si>
  <si>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</si>
  <si>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02 5 00 00000</t>
  </si>
  <si>
    <t>Подпрограмма "Кадровая политика"</t>
  </si>
  <si>
    <t>02 5 20 00000</t>
  </si>
  <si>
    <t>Основное мероприятие "Мероприятия, обеспечивающие кадровую политику в сфере образования"</t>
  </si>
  <si>
    <t>02 5 20 4Н090</t>
  </si>
  <si>
    <t>Мероприятия, обеспечивающие кадровую политику в сфере образования</t>
  </si>
  <si>
    <t>02 5 20 4Н095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</si>
  <si>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</si>
  <si>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02 5 30 00000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</si>
  <si>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</si>
  <si>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2Н024</t>
  </si>
  <si>
    <t>Предоставление  мер социальной поддержки педагогическим работникам общеобразовательных организаций</t>
  </si>
  <si>
    <t>02 5 30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</si>
  <si>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</si>
  <si>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02 6 00 00000</t>
  </si>
  <si>
    <t>Подпрограмма "Приведение образовательных организаций в нормативное состояние"</t>
  </si>
  <si>
    <t>02  6 10 00000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</si>
  <si>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</si>
  <si>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в том числе за счет местного бюджета</t>
  </si>
  <si>
    <t>за счет федерального бюджета</t>
  </si>
  <si>
    <t>за счет краевого бюджета</t>
  </si>
  <si>
    <t>02 7 00 00000</t>
  </si>
  <si>
    <t>Подпрограмма "Реализация государственной политики в сфере образования"</t>
  </si>
  <si>
    <t>02 7 10 00000</t>
  </si>
  <si>
    <t>Основное мероприятие "Развитие системы этнокультурного образования"</t>
  </si>
  <si>
    <t>02 7 10 4Н210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</si>
  <si>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</si>
  <si>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03 0 00 00000</t>
  </si>
  <si>
    <t>Муниципальная программа "Улучшение качества жизни населения Юсьвинского муниципального округа Пермского края"</t>
  </si>
  <si>
    <t>03 1 00 00000</t>
  </si>
  <si>
    <t>Подпрограмма "Создание условий для повышения качества жизни людей пожилого возраста"</t>
  </si>
  <si>
    <t>03 1 20 00000</t>
  </si>
  <si>
    <t>Основное мероприятие "Проведение мероприятий по содействию в развитии гражданского общества"</t>
  </si>
  <si>
    <t>03 1 20 4КЖ50</t>
  </si>
  <si>
    <t>Предоставление субсидий СО НКО на организацию  и проведение общественно-значимых мероприятий с людьми пожилого возраста</t>
  </si>
  <si>
    <t>03 2 00 00000</t>
  </si>
  <si>
    <t>Подпрограмма "Создание условий для повышения качества жизни людей с ограниченными возможностями"</t>
  </si>
  <si>
    <t>03 2 10 00000</t>
  </si>
  <si>
    <t xml:space="preserve"> Основное мероприятие "Мероприятия по повышению качества жизни людей с ограниченными возможностями"</t>
  </si>
  <si>
    <t>03 2 10 4КЖ20</t>
  </si>
  <si>
    <t>03 3 00 00000</t>
  </si>
  <si>
    <t>Подпрограмма "Создание условий для формирования здорового образа жизни"</t>
  </si>
  <si>
    <t>03 3 10 00000</t>
  </si>
  <si>
    <t>Основное мероприятие "Мероприятия, направленные на формирование здорового  образа жизни"</t>
  </si>
  <si>
    <t>03 3 10 4КЖ40</t>
  </si>
  <si>
    <t>Организация и проведение мероприятий по пропаганде здорового образа жизни и профилактике вредных привычек</t>
  </si>
  <si>
    <t>Подпрограмма "Повышение социальной активности населения"</t>
  </si>
  <si>
    <t>Основное мероприятие "Мероприятия, направленные на повышение социальной активности населения"</t>
  </si>
  <si>
    <t>04 0 00 00000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</si>
  <si>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</si>
  <si>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04 0 10 00000</t>
  </si>
  <si>
    <t>Основное мероприятие  "Обеспечение жильем молодых семей"</t>
  </si>
  <si>
    <t>04 0 10 2С020</t>
  </si>
  <si>
    <t>в том числе за счет краевого бюджета</t>
  </si>
  <si>
    <t>04 0 10 L4970</t>
  </si>
  <si>
    <t>в том числе за счет федерального бюджета</t>
  </si>
  <si>
    <t>04 0 30 00000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</si>
  <si>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</si>
  <si>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</si>
  <si>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</si>
  <si>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</si>
  <si>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</si>
  <si>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</si>
  <si>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</si>
  <si>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05 0 00 00000</t>
  </si>
  <si>
    <t>Муниципальная программа "Управление муниципальным имуществом  Юсьвинского муниципального округа Пермского края"</t>
  </si>
  <si>
    <t>05 0 10 00000</t>
  </si>
  <si>
    <t>05 0 10 4И020</t>
  </si>
  <si>
    <t>05 0 10 4И030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</si>
  <si>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</si>
  <si>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4И040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</si>
  <si>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</si>
  <si>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4И060</t>
  </si>
  <si>
    <t>за счет средств краевого бюджета</t>
  </si>
  <si>
    <t xml:space="preserve">06 0 00 00000 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</si>
  <si>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</si>
  <si>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06 1 00 00000  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</si>
  <si>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</si>
  <si>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06 1 10 00000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</si>
  <si>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</si>
  <si>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06 1 10 00150 </t>
  </si>
  <si>
    <t>06 1 20 00000</t>
  </si>
  <si>
    <t>Основное мероприятие "Сохранение и развитие библиотечного дела"</t>
  </si>
  <si>
    <t>06 1 20 00150</t>
  </si>
  <si>
    <t>06 1 20 4К010</t>
  </si>
  <si>
    <t xml:space="preserve">Комплектование книжных фондов муниципальных общедоступных  библиотек </t>
  </si>
  <si>
    <t>06 1 30 00000</t>
  </si>
  <si>
    <t>Основное мероприятие "Сохранение, пополнение, популяризация музейного фонда и развития музеев"</t>
  </si>
  <si>
    <t>06 1 30 00150</t>
  </si>
  <si>
    <t>06 1 40 00000</t>
  </si>
  <si>
    <t>Основное мероприятие "Предоставление дополнительного образования детям в области искусства"</t>
  </si>
  <si>
    <t>06 1 40 00150</t>
  </si>
  <si>
    <t>06 1 50 00000</t>
  </si>
  <si>
    <t>Основное мероприятие "Организация и проведение социально- значимых мероприятий в сфере искусства и культуры"</t>
  </si>
  <si>
    <t>06 1 50 4К020</t>
  </si>
  <si>
    <t>06 1 50 4К030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</si>
  <si>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</si>
  <si>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06 1 60 00000</t>
  </si>
  <si>
    <t>Основное мероприятие "Кадровая политика"</t>
  </si>
  <si>
    <t xml:space="preserve">06 1 60 4К060 </t>
  </si>
  <si>
    <t>06 1  70 00000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</si>
  <si>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</si>
  <si>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в том числе</t>
  </si>
  <si>
    <t xml:space="preserve">Ремонтные работы (текущий ремонт в отношении зданий домов культур (и их филиалов), расположенных в населенных пунктах с численностью жителей до 50 тысяч человек                                                                                                         </t>
  </si>
  <si>
    <t>06 1 А2 00000</t>
  </si>
  <si>
    <t>Основное мероприятие "Реализация федерального проекта "Творческие люди"</t>
  </si>
  <si>
    <t>06 2 00 00000</t>
  </si>
  <si>
    <t>Подпрограмма "Молодежная политика"</t>
  </si>
  <si>
    <t>06 2 10 00000</t>
  </si>
  <si>
    <t>Основное мероприятие "Организация и проведение мероприятий среди молодежи"</t>
  </si>
  <si>
    <t xml:space="preserve">06 2 10 4К130 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</si>
  <si>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</si>
  <si>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>06 2 10 SН220</t>
  </si>
  <si>
    <t>Реализация мероприятий в сфере молодежной политики</t>
  </si>
  <si>
    <t>06 3 00 00000</t>
  </si>
  <si>
    <t>Подпрограмма "Информационная  политика"</t>
  </si>
  <si>
    <t>06 3 10 00000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</si>
  <si>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</si>
  <si>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 xml:space="preserve">06 3 10 4К140 </t>
  </si>
  <si>
    <t>07 0 00 00000</t>
  </si>
  <si>
    <t>Муниципальная программа "Развитие физической культуры и спорта в  Юсьвинском муниципальном округе Пермского края"</t>
  </si>
  <si>
    <t>07 0 10 00000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</si>
  <si>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</si>
  <si>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 xml:space="preserve">07 0 10 4Ф010 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</si>
  <si>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</si>
  <si>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>07 0 20 00000</t>
  </si>
  <si>
    <t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</si>
  <si>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>07 0 20  SФ130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</si>
  <si>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</si>
  <si>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 xml:space="preserve">08 0 00 00000 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</si>
  <si>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</si>
  <si>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>08 1  00 00000</t>
  </si>
  <si>
    <t>Подпрограмма "Противодействие идеологии терроризма и экстремизма на территории Юсьвинского муниципального округа Пермского края"</t>
  </si>
  <si>
    <t>08 1 10 00000</t>
  </si>
  <si>
    <t>Основное мероприятие "Предотвращение условий, способствующих возникновению и распространению идеологии терроризма и экстремизма"</t>
  </si>
  <si>
    <t>08 1 10 4П020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</si>
  <si>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</si>
  <si>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4П070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</si>
  <si>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</si>
  <si>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 xml:space="preserve">08 2 00 00000 </t>
  </si>
  <si>
    <t>Подпрограмма "Предупреждение  правонарушений, совершаемых на улице и в общественных местах"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</si>
  <si>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</si>
  <si>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Организация деятельности  народной дружины, а также организация и проведение рейдов и других профилактических мероприятий, в т.ч. с несовершеннолетними</t>
  </si>
  <si>
    <t>200</t>
  </si>
  <si>
    <t>Закупка товаров, работ и услуг для обеспечения  государственных (муниципальных) нужд</t>
  </si>
  <si>
    <t>09 0 00 00000</t>
  </si>
  <si>
    <t>Муниципальная программа "Экономическое развитие Юсьвинского муниципального округа Пермского края"</t>
  </si>
  <si>
    <t>Проведение  сельскохозяйственных ярмарок</t>
  </si>
  <si>
    <t>Проведение мероприятия, посвященного Дню работников сельского хозяйства и перерабатывающей промышленности</t>
  </si>
  <si>
    <t>Проведение отраслевых  семинаров со специалистами сельхозпредприятий</t>
  </si>
  <si>
    <t>Проведение конкурса техников по искусственному осеменению  коров</t>
  </si>
  <si>
    <t>Проведение конкурса механизаторов</t>
  </si>
  <si>
    <t>10 0 00 00000</t>
  </si>
  <si>
    <t>Муниципальная программа "Территориальное развитие Юсьвинского муниципального округа Пермского края"</t>
  </si>
  <si>
    <t>10 1 00 00000</t>
  </si>
  <si>
    <t>Подпрограмма "Комплексное  развитие сельских территорий"</t>
  </si>
  <si>
    <t>за счет средств местного бюджета</t>
  </si>
  <si>
    <t>10 1 10 L5765</t>
  </si>
  <si>
    <t>Реализация мероприятий, направленных на комплексное развитие сельских территорий (Благоустройство сельских территорий)</t>
  </si>
  <si>
    <t>400</t>
  </si>
  <si>
    <t>Капитальные вложения в объекты недвижимого имущества государственной (муниципальной) собственности</t>
  </si>
  <si>
    <t>10 2 00 00000</t>
  </si>
  <si>
    <t>Подпрограмма "Благоустройство территории  Юсьвинского муниципального округа Пермского края"</t>
  </si>
  <si>
    <t>10 2 20 00000</t>
  </si>
  <si>
    <t>Основное мероприятие "Благоустройство территории Юсьвинского муниципального округа Пермского края"</t>
  </si>
  <si>
    <t>10 2 20 4М090</t>
  </si>
  <si>
    <t>10 2 20 4М091</t>
  </si>
  <si>
    <t>Обустройство уличного освещения в населенных пунктах Юсьвинского муниципального округа Пермского края</t>
  </si>
  <si>
    <t>10 2 30 00000</t>
  </si>
  <si>
    <t>Основное мероприятие "Мероприятия по охране окружающей среды"</t>
  </si>
  <si>
    <t xml:space="preserve">10 2 30 4М035 </t>
  </si>
  <si>
    <t xml:space="preserve">10 2 30 4М036 </t>
  </si>
  <si>
    <t>Организация зон санитарной охраны водозаборных скважин</t>
  </si>
  <si>
    <t>10 2 30 4М037</t>
  </si>
  <si>
    <t>Мероприятия по организации экологического воспитания и формирования экологической культуры</t>
  </si>
  <si>
    <t>10 2 30 4М038</t>
  </si>
  <si>
    <t>Обустройство мест (площадок) накопления твердых коммунальных отходов</t>
  </si>
  <si>
    <t>10 2 40 00000</t>
  </si>
  <si>
    <t>10 3 00 00000</t>
  </si>
  <si>
    <t xml:space="preserve"> Подпрограмма "Развитие коммунальной инфраструктуры Юсьвинского муниципального округа Пермского края" </t>
  </si>
  <si>
    <t>10 3 10 00000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</si>
  <si>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</si>
  <si>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4М070</t>
  </si>
  <si>
    <t>Ремонт (обустройство) источников водоснабжения и систем водоснабжения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</si>
  <si>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</si>
  <si>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10 3 30 00000</t>
  </si>
  <si>
    <t>Основное мероприятие "Газификация Юсьвинского муниципального округа"</t>
  </si>
  <si>
    <t>10 3 30 4М080</t>
  </si>
  <si>
    <t>Техническое и аварийно-диспетчерское обслуживание распределительных газопроводов</t>
  </si>
  <si>
    <t>11 0 00 00000</t>
  </si>
  <si>
    <t>Муниципальная программа "Развитие транспортной системы Юсьвинского муниципального округа Пермского края"</t>
  </si>
  <si>
    <t>11 1 00 00000</t>
  </si>
  <si>
    <t>Подпрограмма "Развитие и совершенствование автомобильных дорог Юсьвинского муниципального округа Пермского края"</t>
  </si>
  <si>
    <t>11 1 10 00000</t>
  </si>
  <si>
    <t xml:space="preserve"> Основное мероприятие "Паспортизация муниципальных дорог"</t>
  </si>
  <si>
    <t>11 1 10 4Д010</t>
  </si>
  <si>
    <t>11 1 40 00000</t>
  </si>
  <si>
    <t>Основное мероприятие "Ремонт муниципальных дорог и искусственных дорожных сооружений"</t>
  </si>
  <si>
    <t>11 1 40 SТ040</t>
  </si>
  <si>
    <t>11 1 40 4Д030</t>
  </si>
  <si>
    <t xml:space="preserve">11 1 50 00000 </t>
  </si>
  <si>
    <t>11 1 50 4Д040</t>
  </si>
  <si>
    <t>11 2 00 00000</t>
  </si>
  <si>
    <t xml:space="preserve"> Подпрограмма "Развитие автомобильного транспорта Юсьвинского муниципального округа Пермского края"</t>
  </si>
  <si>
    <t>11 2 10 00000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</si>
  <si>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</si>
  <si>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4Д051</t>
  </si>
  <si>
    <t>Организация пассажирских перевозок на территории Юсьвинского муниципального округа Пермского края</t>
  </si>
  <si>
    <t>11 3 00 00000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</si>
  <si>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</si>
  <si>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11 3 10 00000</t>
  </si>
  <si>
    <t>11 3 10 4Д060</t>
  </si>
  <si>
    <t>12 0 00 00000</t>
  </si>
  <si>
    <t>Основное мероприятие "Поддержка и развитие малых форм хозяйствования"</t>
  </si>
  <si>
    <t>Основное мероприятие "Поддержка кадрового потенциала"</t>
  </si>
  <si>
    <t>13 0 00 00000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</si>
  <si>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</si>
  <si>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13 0 10 00000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</si>
  <si>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</si>
  <si>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4Ч010</t>
  </si>
  <si>
    <t xml:space="preserve">Обучение членов комиссии по ГО и РСЧС </t>
  </si>
  <si>
    <t>13 0 10 4Ч020</t>
  </si>
  <si>
    <t>Проведение мероприятий  пропагандирующих соблюдение мер пожарной безопасности и безопасности на воде на территории населенных пунктов Юсьвинского муниципального округа Пермского края</t>
  </si>
  <si>
    <t>13 0 10 00170</t>
  </si>
  <si>
    <t>13 0 20 00000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</si>
  <si>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</si>
  <si>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4Ч030</t>
  </si>
  <si>
    <t>13 0 20 4Ч040</t>
  </si>
  <si>
    <t>13 0 20 4Ч055</t>
  </si>
  <si>
    <t>Обустройство пожарных водоемов, пожарных гидрантов в населенных пунктах муниципального округа</t>
  </si>
  <si>
    <t>13 0 20 00180</t>
  </si>
  <si>
    <t>13 0 30 00000</t>
  </si>
  <si>
    <t>Основное мероприятие "Оснащенность пунктов временного размещения"</t>
  </si>
  <si>
    <t>13 0 30 4Ч070</t>
  </si>
  <si>
    <t>15 0 00 00000</t>
  </si>
  <si>
    <t>15 0 10 00000</t>
  </si>
  <si>
    <t>Основное мероприятие «Управление земельными ресурсами»</t>
  </si>
  <si>
    <t>15 0 10 4Г010</t>
  </si>
  <si>
    <t>Формирование земельных участков</t>
  </si>
  <si>
    <t xml:space="preserve"> за счет местного бюджета</t>
  </si>
  <si>
    <t>15 0 10 SЦ140</t>
  </si>
  <si>
    <t>15 0 20 00000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</si>
  <si>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</si>
  <si>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4Г030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</si>
  <si>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</si>
  <si>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</si>
  <si>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Разработка проектно-сметной документации, дизайн-проектов</t>
  </si>
  <si>
    <t>Благоустройство общественных и дворовых территорий Юсьвинского муниципального округа Пермского края</t>
  </si>
  <si>
    <t xml:space="preserve">90 0 00 00000 </t>
  </si>
  <si>
    <t xml:space="preserve">Непрограммные мероприятия  </t>
  </si>
  <si>
    <t xml:space="preserve">91 0 00 00000 </t>
  </si>
  <si>
    <t>Обеспечение деятельности органов местного самоуправления Юсьвинского муниципального округа</t>
  </si>
  <si>
    <t xml:space="preserve">91 0 00 00021  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</si>
  <si>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</si>
  <si>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</si>
  <si>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91 0 00 00031 </t>
  </si>
  <si>
    <t>92 0 00 00000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</si>
  <si>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</si>
  <si>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92 0 00 00200</t>
  </si>
  <si>
    <t>Обеспечение деятельности МКУ "Управление дорожного хозяйства и капитального строительства"</t>
  </si>
  <si>
    <t>800</t>
  </si>
  <si>
    <t>Иные бюджетные ассигнования</t>
  </si>
  <si>
    <t>92 0 00 00210</t>
  </si>
  <si>
    <t>92 0 00 2Н024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</si>
  <si>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</si>
  <si>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2Н028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</si>
  <si>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</si>
  <si>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92 0 00 00220</t>
  </si>
  <si>
    <t xml:space="preserve"> Обеспечение деятельности  муниципального казенного учреждения «Единый сервисный центр» </t>
  </si>
  <si>
    <t>92 0 00 00221</t>
  </si>
  <si>
    <t>Подготовка котельных к отопительному сезону</t>
  </si>
  <si>
    <t>92 0 00 2У090</t>
  </si>
  <si>
    <t>Мероприятия при осуществлении деятельности по обращению с животными без владельцев</t>
  </si>
  <si>
    <t>92 0 00 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</si>
  <si>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</si>
  <si>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92 0 00 00777</t>
  </si>
  <si>
    <t>Резервный фонд администрации Юсьвинского муниципального округа Пермского края</t>
  </si>
  <si>
    <t>300</t>
  </si>
  <si>
    <t>Социальное обеспечение и иные выплаты населению</t>
  </si>
  <si>
    <t>92 0 00 00260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</si>
  <si>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</si>
  <si>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92 0 00 00270</t>
  </si>
  <si>
    <t xml:space="preserve">Расходы на уплату членского взноса в Совет муниципальных образований </t>
  </si>
  <si>
    <t>Итого расходов:</t>
  </si>
  <si>
    <t>Обеспечение функционирования официального сайта администрации Юсьвинского муниципального округа Пермского края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</si>
  <si>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</si>
  <si>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3 10 4Н068</t>
  </si>
  <si>
    <t>03 4 00 00000</t>
  </si>
  <si>
    <t>03 4 10 00000</t>
  </si>
  <si>
    <t xml:space="preserve">Организация и проведение мероприятий культурно-досуговыми учреждениями 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</si>
  <si>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</si>
  <si>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</si>
  <si>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Реализация дополнительного образования детям в области искусства</t>
  </si>
  <si>
    <t>08 2 10 SП020</t>
  </si>
  <si>
    <t>08 2 10 00000</t>
  </si>
  <si>
    <t>08 2 10 4П080</t>
  </si>
  <si>
    <t>08 2 10 4П091</t>
  </si>
  <si>
    <t>09 1 00 00000</t>
  </si>
  <si>
    <t>Подпрограмма  «Развитие малого и среднего предпринимательства в Юсьвинском муниципальном округе Пермского края»</t>
  </si>
  <si>
    <t>09 2 00 00000</t>
  </si>
  <si>
    <t>Подпрограмма  «Развитие сельского хозяйства в Юсьвинском муниципальном округе Пермского края»</t>
  </si>
  <si>
    <t>09 2 10 00000</t>
  </si>
  <si>
    <t>09 2 10 4С020</t>
  </si>
  <si>
    <t>09 2 20 00000</t>
  </si>
  <si>
    <t>09 2 20 4С030</t>
  </si>
  <si>
    <t>09 2 20 4С050</t>
  </si>
  <si>
    <t>09 2 20 4С060</t>
  </si>
  <si>
    <t>09 2 20 4С070</t>
  </si>
  <si>
    <t>Обустройство тротуаров в населенных пунктах Юсьвинского муниципального округа Пермского края</t>
  </si>
  <si>
    <t>10 3 10 4М075</t>
  </si>
  <si>
    <t>11 1 40 4Д031</t>
  </si>
  <si>
    <t>12 0 10 00000</t>
  </si>
  <si>
    <t>12 0 10 4М060</t>
  </si>
  <si>
    <t>12 0 F2 00000</t>
  </si>
  <si>
    <t>12 0 F2 55550</t>
  </si>
  <si>
    <t>12 0 30  00000</t>
  </si>
  <si>
    <t>12 0 30  SЖ090</t>
  </si>
  <si>
    <t>Создание условий для организации добровольной пожарной охраны на территории ЮМО ПК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</si>
  <si>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</si>
  <si>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</si>
  <si>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</si>
  <si>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</si>
  <si>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издательской деятельности (выпуск газеты «Юсьвинские вести»)</t>
  </si>
  <si>
    <t>Организация и проведение мероприятия «Поезд безопасности», а также организация и проведение рейдовых и других профилактических мероприятий, в т.ч. с несовершеннолетними</t>
  </si>
  <si>
    <t>Размещение уличной социальной рекламы</t>
  </si>
  <si>
    <t>Мероприятия по обеспечению материальными резервами ПВР</t>
  </si>
  <si>
    <t xml:space="preserve">Разработка проектов межевания территории и проведение  комплексных  кадастровых работ </t>
  </si>
  <si>
    <t>Обеспечение содержания  муниципального казенного учреждения «ЕДДС»</t>
  </si>
  <si>
    <t>03 4 10 4КЖ60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</si>
  <si>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</si>
  <si>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 xml:space="preserve">Компенсационные выплаты депутатам Думы Юсьвинского муниципального округа Пермского края </t>
  </si>
  <si>
    <t>02 6 10 SP350</t>
  </si>
  <si>
    <t>06 1 А2 55195</t>
  </si>
  <si>
    <t>06 1 А2 55196</t>
  </si>
  <si>
    <t>Строительство Купросского сельского дома культуры на 50 мест в с. Купрос</t>
  </si>
  <si>
    <t>06 1 70 SР350</t>
  </si>
  <si>
    <t>05 0 10 SP250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</si>
  <si>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</si>
  <si>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Основное мероприятие "Обеспечение транспортной безопасности объектов транспортной инфраструктуры"</t>
  </si>
  <si>
    <t>Проведение оценки уязвимости объектов транспортной инфраструктуры</t>
  </si>
  <si>
    <t>Разработка плана обеспечения транспортной безопасности и подготовка сил обеспечения транспортной безопасности</t>
  </si>
  <si>
    <t>Основное мероприятие "Создание условий для формирования комфортной деловой среды для развития и ведения бизнеса"</t>
  </si>
  <si>
    <t>Проведение мероприятия, посвященного Дню российского предпринимательства</t>
  </si>
  <si>
    <t>Приобретение системы водоочистки на водозаборные скважины</t>
  </si>
  <si>
    <t>Капитальный ремонт, ремонт сетей водоснабжения, водозаборных сооружений, устройство, капитальный ремонт и ремонт водонапорных башен по приоритетному проекту «Качественное водоснабжение» региональной программы «Комфортный край»</t>
  </si>
  <si>
    <t>02 2 20 SН420</t>
  </si>
  <si>
    <t>09 1 10 00000</t>
  </si>
  <si>
    <t>09 1 10 4Э030</t>
  </si>
  <si>
    <t>09 1 10 4Э031</t>
  </si>
  <si>
    <t>10 2 20 SP350</t>
  </si>
  <si>
    <t>10 2 40 4Б020</t>
  </si>
  <si>
    <t xml:space="preserve">11 1 R1 00000 </t>
  </si>
  <si>
    <t>Основное мероприятие "Реализация федерального проекта "Региональная и местная дорожная сеть"</t>
  </si>
  <si>
    <t>11 1 R1 53940</t>
  </si>
  <si>
    <t>Приведение в нормативное состояние искусственных дорожных сооружений</t>
  </si>
  <si>
    <t>11 3 20 00000</t>
  </si>
  <si>
    <t>11 3 20 4Д070</t>
  </si>
  <si>
    <t>11 3 20 4Д071</t>
  </si>
  <si>
    <t>02 2 ЕВ 00000</t>
  </si>
  <si>
    <t>02 2 ЕВ 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</si>
  <si>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</si>
  <si>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</si>
  <si>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>Муниципальная программа "Муниципальное управление в Юсьвинском муниципальном округе Пермского края"</t>
  </si>
  <si>
    <t>Муниципальная программа "Образование Юсьвинского муниципального округа Пермского края"</t>
  </si>
  <si>
    <t xml:space="preserve">Организация и проведение общественно-значимых мероприятий с участием инвалидов </t>
  </si>
  <si>
    <t>Предоставление молодым семьям социальных выплат на приобретение (строительство) жилья в рамках реализации подпрограммы 1 «Социальная поддержка семей и детей. Профилактика социального сиротства и защита прав детей-сирот» государственной программы «Социальная поддержка жителей Пермского края</t>
  </si>
  <si>
    <t>Проведение мероприятий по содержанию имущества муниципальной казны (в т.ч. оценка, проведение экспертизы, оплата взносов, регистрация объектов недвижимости и пр.)</t>
  </si>
  <si>
    <t>Содержание жилых помещений маневренного фонда Юсьвинского муниципального округа Пермского края</t>
  </si>
  <si>
    <t>05 0 20 00000</t>
  </si>
  <si>
    <t>05 0 20 4И050</t>
  </si>
  <si>
    <t>Основное мероприятие "Приобретение (выкуп) в муниципальную собственность объектов недвижимости "</t>
  </si>
  <si>
    <t>Государственная поддержка отрасли культуры (оказание государственной поддержки лучшим работникам сельских учреждений культуры)</t>
  </si>
  <si>
    <t>Государственная поддержка отрасли культуры (оказание государственной поддержки лучшим сельским учреждениям культуры)</t>
  </si>
  <si>
    <t>Устройство, ремонт тротуаров, сетей уличного освещения, не входящих в состав автомобильных дорог общего пользования местного значения в границах населенного пункта, по приоритетному проекту "Наша улица" региональной программы "Комфортный край</t>
  </si>
  <si>
    <t>Ликвидация несанкционированных свалок</t>
  </si>
  <si>
    <t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</si>
  <si>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>10 2 50 00000</t>
  </si>
  <si>
    <t>Основное мероприятие "Прочие мероприятия в области благоустройства"</t>
  </si>
  <si>
    <t>10 2 50 00150</t>
  </si>
  <si>
    <t>Основное мероприятие "Обеспечение безопасности дорожных условий на автомобильных дорогах"</t>
  </si>
  <si>
    <t>Разработка технических паспортов на автомобильные дороги Юсьвинского муниципального округа Пермского края</t>
  </si>
  <si>
    <t>Ремонт автомобильных дорог (софинансируемые из бюджета ПК)</t>
  </si>
  <si>
    <t>Ремонт автомобильных дорог (несофинансируемые из бюджета ПК)</t>
  </si>
  <si>
    <t>Основное мероприятие "Подготовительные работы для реализации  мероприятий по благоустройству общественных и дворовых территорий"</t>
  </si>
  <si>
    <t>Благоустройство общественных и дворовых территорий Юсьвинского муниципального округа Пермского края(расходы, не софинансируемые из федерального бюджета)</t>
  </si>
  <si>
    <t>Ведомство</t>
  </si>
  <si>
    <t>Администрация Юсьвинского муниципального округа Пермского края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</si>
  <si>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</si>
  <si>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</si>
  <si>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</si>
  <si>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</si>
  <si>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0105</t>
  </si>
  <si>
    <t>0113</t>
  </si>
  <si>
    <t>0203</t>
  </si>
  <si>
    <t>Раздел, подраздел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</si>
  <si>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</si>
  <si>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</si>
  <si>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90 0 00 00000</t>
  </si>
  <si>
    <t>Непрограммные мероприятия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</si>
  <si>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</si>
  <si>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Судебная система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</si>
  <si>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</si>
  <si>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 xml:space="preserve"> Основное мероприятие "Обеспечение выполнения переданных государственных полномочий"</t>
  </si>
  <si>
    <t>Другие общегосударственные расходы</t>
  </si>
  <si>
    <t>0200</t>
  </si>
  <si>
    <t>Национальная оборона</t>
  </si>
  <si>
    <t>Мобилизационная и вневойсковая подготовка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</si>
  <si>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</si>
  <si>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Основное мероприятие "Обеспечение выполнения переданных государственных полномочий"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</si>
  <si>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</si>
  <si>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</si>
  <si>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</si>
  <si>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</si>
  <si>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</si>
  <si>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0310</t>
  </si>
  <si>
    <t>Обеспечение пожарной безопасности</t>
  </si>
  <si>
    <t>Муниципальные программы Юсьвинского муниципального округа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</si>
  <si>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</si>
  <si>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</si>
  <si>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</si>
  <si>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</si>
  <si>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</si>
  <si>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</si>
  <si>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</si>
  <si>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</si>
  <si>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</si>
  <si>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</si>
  <si>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</si>
  <si>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</si>
  <si>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</si>
  <si>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</si>
  <si>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</si>
  <si>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</si>
  <si>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</si>
  <si>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</si>
  <si>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</si>
  <si>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</si>
  <si>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0700</t>
  </si>
  <si>
    <t>Образование</t>
  </si>
  <si>
    <t>0702</t>
  </si>
  <si>
    <t>Общее образование</t>
  </si>
  <si>
    <t>0800</t>
  </si>
  <si>
    <t>Культура и кинематография</t>
  </si>
  <si>
    <t>Культура</t>
  </si>
  <si>
    <t>06 0 00 00000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</si>
  <si>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</si>
  <si>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06 1 00 00000</t>
  </si>
  <si>
    <t>06 1 70 00000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</si>
  <si>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</si>
  <si>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</si>
  <si>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</si>
  <si>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</si>
  <si>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</si>
  <si>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Охрана семьи и детства</t>
  </si>
  <si>
    <t>1006</t>
  </si>
  <si>
    <t>Другие вопросы в области социальной политики</t>
  </si>
  <si>
    <t>Управление образования администрации Юсьвинского муниципального округа Пермского края</t>
  </si>
  <si>
    <t>0701</t>
  </si>
  <si>
    <t>Дошкольное образование</t>
  </si>
  <si>
    <t>Оснащение муниципальных образовательных организаций оборудованием, средствами обученияи воспитания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</si>
  <si>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</si>
  <si>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</si>
  <si>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</si>
  <si>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</si>
  <si>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</si>
  <si>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</si>
  <si>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Физическая культура и спорт</t>
  </si>
  <si>
    <t>1101</t>
  </si>
  <si>
    <t>Физическая культура</t>
  </si>
  <si>
    <t>Отдел культуры, молодежной политики и спорта администрации Юсьвинского муниципального округа Пермского края</t>
  </si>
  <si>
    <t>0801</t>
  </si>
  <si>
    <t>0804</t>
  </si>
  <si>
    <t>Другие вопросы в области культуры, кинематографии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</si>
  <si>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</si>
  <si>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</si>
  <si>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</si>
  <si>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Средства массовой информации</t>
  </si>
  <si>
    <t>Периодическая печать и издательства</t>
  </si>
  <si>
    <t>Дума Юсьвинского муниципального округа Пермского края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</si>
  <si>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</si>
  <si>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</si>
  <si>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Финансовое управление администрации Юсьвинского муниципального округа Пермского края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</si>
  <si>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</si>
  <si>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</si>
  <si>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</si>
  <si>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</si>
  <si>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Приобретение (выкуп) в муниципальную собственность объектов недвижимости</t>
  </si>
  <si>
    <t>0600</t>
  </si>
  <si>
    <t>0605</t>
  </si>
  <si>
    <t>Охрана окружающей среды</t>
  </si>
  <si>
    <t>Другие вопросы в области охраны окружающей среды</t>
  </si>
  <si>
    <t>10 3 10 4М042</t>
  </si>
  <si>
    <t>10 3 10 SP350</t>
  </si>
  <si>
    <t>Текущее содержание (ремонт) объектов благоустройства, организация освещения улиц</t>
  </si>
  <si>
    <t>06 1 70 SP350</t>
  </si>
  <si>
    <t>Обеспечение питанием обучающихся из многодетных семей, нуждающихся в мерах социальной поддержки</t>
  </si>
  <si>
    <t>Обеспечение питанием обучающихся из семей, нуждающихся в мерах социальной поддержки</t>
  </si>
  <si>
    <t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</si>
  <si>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</si>
  <si>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>Благоустройство территории общеобразовательных учреждений в рамках реализации приоритетного проекта «Школьный двор» программы «Комфортный край»</t>
  </si>
  <si>
    <t>Обеспечение кадровой политики в сфере культуры и искусства</t>
  </si>
  <si>
    <t>Участие в реализации  проекта «Культурная реновация» программа «Комфортный край»</t>
  </si>
  <si>
    <t>Участие в реализации проекта «Новый клуб» программа «Комфортный край»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</si>
  <si>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</si>
  <si>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Организация обучения для СМСП и самозанятых</t>
  </si>
  <si>
    <t>Восстановление мостов и труб (несофинансируемые)</t>
  </si>
  <si>
    <t>Основное мероприятие "Содержание автомобильных дорог"</t>
  </si>
  <si>
    <t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</si>
  <si>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>Обеспечение первичными мерами пожарной безопасности</t>
  </si>
  <si>
    <t>Основное мероприятие "Патриотическое воспитание граждан Российской Федерации в рамках реализации федерального проекта"</t>
  </si>
  <si>
    <t>Организация  и проведение Конкурса по развитию волонтерской (добровольческой деятельности)</t>
  </si>
  <si>
    <t>Всего</t>
  </si>
  <si>
    <t>Уменьшение прочих остатков денежных средств бюджетов муниципальных округов</t>
  </si>
  <si>
    <t>01 05 02 01 14 0000 610</t>
  </si>
  <si>
    <t>Уменьшение прочих остатков денежных средств бюджетов</t>
  </si>
  <si>
    <t>01 05 02 01 00 0000 610</t>
  </si>
  <si>
    <t>Уменьшение прочих остатков средств бюджетов</t>
  </si>
  <si>
    <t>01 05 02 00 00 0000 600</t>
  </si>
  <si>
    <t>Уменьшение остатков средств бюджетов</t>
  </si>
  <si>
    <t>01 05 00 00 00 0000 600</t>
  </si>
  <si>
    <t>Увеличение прочих остатков денежных средств бюджетов муниципальных округов</t>
  </si>
  <si>
    <t>01 05 02 01 14 0000 510</t>
  </si>
  <si>
    <t>Увеличение прочих остатков денежных средств бюджетов</t>
  </si>
  <si>
    <t>01 05 02 01 00 0000 510</t>
  </si>
  <si>
    <t>Увеличение прочих остатков средств бюджетов</t>
  </si>
  <si>
    <t>01 05 02 00 00 0000 500</t>
  </si>
  <si>
    <t>Увеличение остатков средств бюджетов</t>
  </si>
  <si>
    <t>01 05 00 00 00 0000 500</t>
  </si>
  <si>
    <t>Изменение остатков средств на счетах по учету средств бюджетов</t>
  </si>
  <si>
    <t>01 05 00 00 00 0000 000</t>
  </si>
  <si>
    <t>ИСТОЧНИКИ ВНУТРЕННЕГО ФИНАНСИРОВАНИЯ ДЕФИЦИТОВ БЮДЖЕТОВ</t>
  </si>
  <si>
    <t>01 00 00 00 00 0000 000</t>
  </si>
  <si>
    <t xml:space="preserve">Наименование кода классификации источников внутреннего финансирования дефицита </t>
  </si>
  <si>
    <t xml:space="preserve">Код классификации источников внутреннего финансирования дефицита </t>
  </si>
  <si>
    <t>(тыс.руб.)</t>
  </si>
  <si>
    <t>муниципального округа Пермского края</t>
  </si>
  <si>
    <t>Основное мероприятие "Реализация мероприятий в рамках федерального проекта «Формирование комфортной городской среды»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</si>
  <si>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</si>
  <si>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>средства местного бюджета</t>
  </si>
  <si>
    <t>средства краевого бюджета</t>
  </si>
  <si>
    <t>№ п/п</t>
  </si>
  <si>
    <t>Приложение 3</t>
  </si>
  <si>
    <t>Приложение 4</t>
  </si>
  <si>
    <t>Наименование направлений расходов</t>
  </si>
  <si>
    <t>1.</t>
  </si>
  <si>
    <t>Муниципальная программа "Развитие транспортной системы Юсьвинского муниципального округа Пермского края", в том числе:</t>
  </si>
  <si>
    <t>1.1.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</si>
  <si>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</si>
  <si>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</si>
  <si>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</si>
  <si>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1.1.2.</t>
  </si>
  <si>
    <t>1.1.3.</t>
  </si>
  <si>
    <t>1.1.4.</t>
  </si>
  <si>
    <t>Основное мероприятие "Содержание муниципальных дорог"</t>
  </si>
  <si>
    <t>1.2.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</si>
  <si>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</si>
  <si>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</si>
  <si>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Мероприятие "Разработка технических паспортов на автомобильные дороги Юсьвинского муниципального округа Пермского края"</t>
  </si>
  <si>
    <t>Основное мероприятие «Ремонт муниципальных дорог и искусственных дорожных сооружений»</t>
  </si>
  <si>
    <t>Мероприятие "Ремонт автомобильных дорог (софинансируемые из бюджета ПК)"</t>
  </si>
  <si>
    <t>Мероприятие "Ремонт автомобильных дорог (несофинансируемые из бюджета ПК)"</t>
  </si>
  <si>
    <t>Мероприятие "Восстановление мостов и труб (несофинансируемые)"</t>
  </si>
  <si>
    <t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</si>
  <si>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>Мероприятие "Приведение в нормативное состояние искусственных дорожных сооружений"</t>
  </si>
  <si>
    <t>средства федерального бюджета</t>
  </si>
  <si>
    <t>1.2.2.</t>
  </si>
  <si>
    <t>Мероприятие "Проведение оценки уязвимости объектов транспортной инфраструктуры"</t>
  </si>
  <si>
    <t>Мероприятие "Замена и установка барьерных ограждений, автобусных остановок, недостающих дорожных знаков, информационных щитов, светофоров"</t>
  </si>
  <si>
    <t>Мероприятие "Разработка плана обеспечения транспортной безопасности и подготовка сил обеспечения транспортной безопасности"</t>
  </si>
  <si>
    <t>Наименование доходов</t>
  </si>
  <si>
    <t>Доходы для определения объема дорожного фонда, всего</t>
  </si>
  <si>
    <t>в том числе: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</si>
  <si>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</si>
  <si>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1.3.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</si>
  <si>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</si>
  <si>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1.4.</t>
  </si>
  <si>
    <t>Дотации на выравнивание бюджетной обеспеченности</t>
  </si>
  <si>
    <t>1. Доходы</t>
  </si>
  <si>
    <t>2.Расходы</t>
  </si>
  <si>
    <t>Приложение 2</t>
  </si>
  <si>
    <t>01 3 10 2С150</t>
  </si>
  <si>
    <t>11 3 10 SP350</t>
  </si>
  <si>
    <t>Установка остановочных павильонов на территории Юсьвинского муниципального округа Пермского края</t>
  </si>
  <si>
    <t>Обеспечение деятельности Аппарата  Думы Юсьвинского муниципального округа Пермского края</t>
  </si>
  <si>
    <t>Обеспечение деятельности  муниципального казенного учреждения «Единый учетный центр»</t>
  </si>
  <si>
    <t>Замена  и (или) установка  барьерных ограждений, автобусных остановок, недостающих дорожных знаков, информационных щитов, светофоров</t>
  </si>
  <si>
    <t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</si>
  <si>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 xml:space="preserve"> Противопожарное водоснабжение Юсьвинского муниципального округа Пермского края</t>
  </si>
  <si>
    <t>Капитальный ремонт, ремонт объектов общеобразовательных организаций</t>
  </si>
  <si>
    <t>02 6 10 4Н110</t>
  </si>
  <si>
    <t>Установка остановочного павильона в д. Пиканово</t>
  </si>
  <si>
    <t>Установка остановочного павильона в д. Подволошино</t>
  </si>
  <si>
    <t>Установка остановочного павильона в с. Они</t>
  </si>
  <si>
    <t>Установка остановочного павильона в д. Федотово</t>
  </si>
  <si>
    <t>Установка остановочного павильона в д. Бажино</t>
  </si>
  <si>
    <t>Мероприятие. Установка остановочных павильонов на территории Юсьвинского муниципального округа Пермского края, в том числе:</t>
  </si>
  <si>
    <t>Ремонт моста через р. Купроска на автомобильной дороге "Габово-Купрос" - участок "Евсино-Купрос"</t>
  </si>
  <si>
    <t>Капитальный ремонт моста в п. Майкор</t>
  </si>
  <si>
    <t>Ремонт моста через р. Юсьва автомобильной дороги "Сивашер-Обирино-Сыскино"</t>
  </si>
  <si>
    <t>Ремонт моста на автомобильной дороге "Кубенево-Ивучево"</t>
  </si>
  <si>
    <t>Ремонт моста через р. Купроска на автомобильной дороге "Купрос-Тимино-Тукачево"</t>
  </si>
  <si>
    <t>Ремонт моста через р. Сивашорка д. Терино</t>
  </si>
  <si>
    <t>Ремонт моста через р. Почашорка автомобильной дороги ул. Паньковская с. Юсьва</t>
  </si>
  <si>
    <t>Ремонт моста автомобильной дороги "Бажино-Шедово"</t>
  </si>
  <si>
    <t>Ремонт моста через р. Проста автомобильной дороги "Габово-Купрос"</t>
  </si>
  <si>
    <t>Ремонт водопропускной трубы на участке автомобильной дороги по ул. Парковая км 0+330 д. М.Мочга</t>
  </si>
  <si>
    <t>Ремонт участкаулицы по ул. Соликамская (от пер. Пушкина до ул. Матросова) п. Майкор</t>
  </si>
  <si>
    <t>Ремонт автомобильной дороги по ул. Аптечная (от дома № 5 до ул. Гагарина), ул. Народная (от дома № 20а до дома № 22) с. Юсьва</t>
  </si>
  <si>
    <t>Ремонт автомобильной дороги по ул. Восточная (от ул. Механизаторов до дома № 5), ул. Крайняя (от дома № 5 до ул. Парковая) с. Юсьва</t>
  </si>
  <si>
    <t>Восстановление размытой водоотводной канавы на участке автомобильной дороги по ул. 8 Марта (от ул. Крестьянская до ул. Широкая) с.Юсьва</t>
  </si>
  <si>
    <t>Ремонт участка автомобильной дороги "Сивашер-Обирино-Сыскино" км 5+370-км 5+910</t>
  </si>
  <si>
    <t>Ремонт участка автомобильной дороги по ул. Центральная (от дома № 96 до дома № 69) д. Пиканово</t>
  </si>
  <si>
    <t>Ремонт участка автомобильной дороги по ул. Луговая (от автомобильной дороги "Купрос-Тимино-Тукачево" до дома № 12) д. Симянково</t>
  </si>
  <si>
    <t>Ремонт участка автомобильной дороги по ул. Попова (от дома №37 до дома №42А) с. Юсьва</t>
  </si>
  <si>
    <t>Ремонт участка автомобильной дороги по ул. Центральная (от ручья до дома №36) д. Пиканово</t>
  </si>
  <si>
    <t>Ремонт автомобильной дороги "Доег-Пет-Бор"</t>
  </si>
  <si>
    <t>Ремонт автомобильной дороги по ул. Нагорная (от дома № 2 до дома № 10), ул. Подгорная (от автомобильной дороги "Кудымкар-Пожва" до ул. Полевая) д. Трифаново</t>
  </si>
  <si>
    <t>Ремонт автомобильных дорог по ул. Школьная, ул. Энтузиастов с. Юсьва</t>
  </si>
  <si>
    <t>Ремонт автомобильной дороги по ул. Октябрьская (от ул. Коммунистическая до ул. Советская), ул. Ошмарина п. Майкор</t>
  </si>
  <si>
    <t>Ремонт автомобильной дороги по ул. Ломоносова п. Майкор</t>
  </si>
  <si>
    <t>Ремонт автомобильной дороги по ул. Васильковая с. Архангельское</t>
  </si>
  <si>
    <t>Ремонт автомобильной дороги по ул. Молодежная с. Купрос</t>
  </si>
  <si>
    <t>Ремонт автомобильной дороги по ул. Набережная с. Они</t>
  </si>
  <si>
    <t>Ремонт автомобильной дороги по ул. Загорная (от дома № 2 до дома № 12) д. Загарье</t>
  </si>
  <si>
    <t>Ремонт автомобильной дороги по ул. Полевая д. Кузьмино</t>
  </si>
  <si>
    <t>1.5.</t>
  </si>
  <si>
    <t>Актуализация схем теплоснабжения Юсьвинского муниципального округа Пермского края</t>
  </si>
  <si>
    <t>07 0 10 SФ320</t>
  </si>
  <si>
    <t>Реализация мероприятия "Умею плавать!"</t>
  </si>
  <si>
    <t xml:space="preserve">10 2 20 SP080 </t>
  </si>
  <si>
    <t>Реализация проектов инициативного бюджетирования</t>
  </si>
  <si>
    <t>10 3 10 4М076</t>
  </si>
  <si>
    <t>92 0 00 00230</t>
  </si>
  <si>
    <t>Исполнение решений судов, вступивших в законную силу, и оплата государственной пошлины</t>
  </si>
  <si>
    <t>92 0 00 00399</t>
  </si>
  <si>
    <t>Мероприятия, осуществляемые органами местного самоуправления  Юсьвинского муниципального округа Пермского края в рамках непрограммных направлений расходов</t>
  </si>
  <si>
    <t>Экспетное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</si>
  <si>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92 0 00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</si>
  <si>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</si>
  <si>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11 1 20 00000</t>
  </si>
  <si>
    <t xml:space="preserve"> Основное мероприятие "Проектно-изыскательские работы"</t>
  </si>
  <si>
    <t>11 1 20 4Д020</t>
  </si>
  <si>
    <t>Проектно-изыскательские работы по капитальному ремонту моста через р. Иньва на автомобильной дороге «Юсьва-Архангельское» км 004+462</t>
  </si>
  <si>
    <t>внебюджетные источники</t>
  </si>
  <si>
    <t>Ремонт автомобильной дороги по ул. Тарасовская д. Белюково</t>
  </si>
  <si>
    <t>Ремонт участка автомобильной дороги "Асаново-Белюков" (км 000+750 - км 001+700)</t>
  </si>
  <si>
    <t>Ремонт участка автомобильной дороги по ул. Вотинова (от ул. Пионерская до дома № 12) п. Майкор</t>
  </si>
  <si>
    <t>Ремонт участка автомобильной дороги "Габово-Купрос" (км 025+810 - км 027+810)</t>
  </si>
  <si>
    <t xml:space="preserve"> Основное мероприятие "Капитальный ремонт муниципальных дорог и искусственных дорожных сооружений"</t>
  </si>
  <si>
    <t>11 1 30 00000</t>
  </si>
  <si>
    <t>11 1 30 4Д081</t>
  </si>
  <si>
    <t>Осуществление авторского надзора и строительного контроля по объекту "Капитальный ремонт моста в п. Майкор"</t>
  </si>
  <si>
    <t>Субсидии бюджетам муниципальных образований на реализацию программы "Комфортный край"</t>
  </si>
  <si>
    <t>Мероприятие "Проектно-изыскательские работы по капитальному ремонту моста через р. Иньва на автомобильной дороге «Юсьва-Архангельское» км 004+462"</t>
  </si>
  <si>
    <t>Мероприятие "Осуществление авторского надзора и строительного контроля по объекту "Капитальный ремонт моста в п. Майкор""</t>
  </si>
  <si>
    <t>1.1.5.</t>
  </si>
  <si>
    <t>1.1.6.</t>
  </si>
  <si>
    <t>Нераспределенный остаток средств дорожного фонда:</t>
  </si>
  <si>
    <t>Основное мероприятие "Оптимизация состава, содержание и ремонт муниципального имущества Юсьвинского муниципального округа Пермского края"</t>
  </si>
  <si>
    <t>% исполнения от годовых назначений</t>
  </si>
  <si>
    <t>% исполнения от квартальных назначений</t>
  </si>
  <si>
    <t>к распоряжению администрации Юсьвинского муниципального округа Пермского края округа</t>
  </si>
  <si>
    <t>Отчет об исполнении бюджета Юсьвинского муниципального округа Пермского края  по расходам за 1 квартал 2024 года</t>
  </si>
  <si>
    <t>Утверждено на 2024 год</t>
  </si>
  <si>
    <t>Уточненный план на 2024 год</t>
  </si>
  <si>
    <t>Утверждено на 1 квартал 2024 года</t>
  </si>
  <si>
    <t>Исполнено на 01.04.2024 г.</t>
  </si>
  <si>
    <t>10 3 10 SP410</t>
  </si>
  <si>
    <t>10 2 20 SP430</t>
  </si>
  <si>
    <t>06 1 70 SР310</t>
  </si>
  <si>
    <t>0900</t>
  </si>
  <si>
    <t>0902</t>
  </si>
  <si>
    <t xml:space="preserve">92 0 00 2А180 </t>
  </si>
  <si>
    <t>Здравоохранение</t>
  </si>
  <si>
    <t>Амбулаторная помощь</t>
  </si>
  <si>
    <t>Непрограмные мероприятия</t>
  </si>
  <si>
    <t>Реализация мероприятий по созданию условий осуществления медицинской деятельности в модульных зданиях ФАП</t>
  </si>
  <si>
    <t>02 2 20 23930</t>
  </si>
  <si>
    <t>Предоставление бесплатного горячего питания обучающимся 5-11 классов общеобразовательных организаций, являющихся детьми участников специальной военной операции</t>
  </si>
  <si>
    <t>07 0 10 2Ф180</t>
  </si>
  <si>
    <t>Обеспечение условий для развития физической культуры и массового спорта</t>
  </si>
  <si>
    <t>01 3 10 2В230</t>
  </si>
  <si>
    <t>Отчет об использовании бюджетных ассигнований дорожного фонда Юсьвинского муниципального округа Персмского края за 1 квартал 2024 года</t>
  </si>
  <si>
    <t>Уточненный план</t>
  </si>
  <si>
    <t>Поступило на 01.04.2024</t>
  </si>
  <si>
    <t>Отклонение</t>
  </si>
  <si>
    <t xml:space="preserve">к распоряжению администрации Юсьвинского  </t>
  </si>
  <si>
    <t>от 2024 №</t>
  </si>
  <si>
    <t>Итого</t>
  </si>
  <si>
    <t>Кассовый расход на 01.04.2024</t>
  </si>
  <si>
    <t xml:space="preserve">Приложение </t>
  </si>
  <si>
    <t>Отчет об исполнении бюджета Юсьвинского муниципального округа Пермского края по доходам за 1 квартал 2024 года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</si>
  <si>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</si>
  <si>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</si>
  <si>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Исполнено на 01.04.2024 года</t>
  </si>
  <si>
    <t>1</t>
  </si>
  <si>
    <t>2</t>
  </si>
  <si>
    <t xml:space="preserve">1 00 00 000 00 0000 000 </t>
  </si>
  <si>
    <t>НАЛОГОВЫЕ И НЕНАЛОГОВЫЕ ДОХОДЫ</t>
  </si>
  <si>
    <t>Налоговые доходы</t>
  </si>
  <si>
    <t xml:space="preserve">1 01 00 000 00 0000 000 </t>
  </si>
  <si>
    <t>НАЛОГИ НА ПРИБЫЛЬ, ДОХОДЫ</t>
  </si>
  <si>
    <t xml:space="preserve">1 01 02 000 01 0000 110 </t>
  </si>
  <si>
    <t>Налог на доходы физических лиц</t>
  </si>
  <si>
    <t xml:space="preserve">1 01 02 010 01 0000 110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</si>
  <si>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</si>
  <si>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</si>
  <si>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</si>
  <si>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1 01 02 030 01 0000 110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</si>
  <si>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</si>
  <si>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1 01 02 040 01 0000 110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</si>
  <si>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</si>
  <si>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1 01 02 130 01 0000 110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</si>
  <si>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</si>
  <si>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1 03 00 000 00 0000 000 </t>
  </si>
  <si>
    <t>НАЛОГИ НА ТОВАРЫ (РАБОТЫ, УСЛУГИ), РЕАЛИЗУЕМЫЕ НА ТЕРРИТОРИИ РОССИЙСКОЙ ФЕДЕРАЦИИ</t>
  </si>
  <si>
    <t xml:space="preserve">1 03 02 000 01 0000 110 </t>
  </si>
  <si>
    <t>Акцизы по подакцизным товарам (продукции), производимым на территории Российской Федерации</t>
  </si>
  <si>
    <t xml:space="preserve">1 03 02 231 01 0000 110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</si>
  <si>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</si>
  <si>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</si>
  <si>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</si>
  <si>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</si>
  <si>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</si>
  <si>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</si>
  <si>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</si>
  <si>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1 05 00 000 00 0000 000 </t>
  </si>
  <si>
    <t>НАЛОГИ НА СОВОКУПНЫЙ ДОХОД</t>
  </si>
  <si>
    <t>1 05 01 000 01 0000 110</t>
  </si>
  <si>
    <t>Налог, взимаемый в связи с применением упрощенной системы налогообложения</t>
  </si>
  <si>
    <t>1 05 01 011 01 0000 110</t>
  </si>
  <si>
    <t>Налог, взимаемый с налогоплательщиков, выбравших в качестве объекта налогообложения доходы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</si>
  <si>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</si>
  <si>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</si>
  <si>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1 05 02 010 02 0000 110 </t>
  </si>
  <si>
    <t>Единый налог на вмененный доход для отдельных видов деятельности</t>
  </si>
  <si>
    <t xml:space="preserve">1 05 03 000 01 0000 110 </t>
  </si>
  <si>
    <t>Единый сельскохозяйственный налог</t>
  </si>
  <si>
    <t xml:space="preserve">1 05 03 010 01 0000 110 </t>
  </si>
  <si>
    <t xml:space="preserve">1 05 04 000 02 0000 110 </t>
  </si>
  <si>
    <t>Налог, взимаемый в связи с применением патентной системы налогообложения</t>
  </si>
  <si>
    <t xml:space="preserve">1 05 04 060 02 0000 110 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</si>
  <si>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</si>
  <si>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1 06 00 000 00 0000 000 </t>
  </si>
  <si>
    <t>НАЛОГИ НА ИМУЩЕСТВО</t>
  </si>
  <si>
    <t>﻿1 06 01000 00 0000 110</t>
  </si>
  <si>
    <t>﻿Налог на имущество физических лиц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</si>
  <si>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</si>
  <si>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</si>
  <si>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1 06 04 000 02 0000 110 </t>
  </si>
  <si>
    <t>Транспортный налог</t>
  </si>
  <si>
    <t xml:space="preserve">1 06 04 011 02 0000 110 </t>
  </si>
  <si>
    <t>Транспортный налог с организаций</t>
  </si>
  <si>
    <t xml:space="preserve">1 06 04 012 02 0000 110 </t>
  </si>
  <si>
    <t>Транспортный налог с физических лиц</t>
  </si>
  <si>
    <t>1 06 06000 00 0000 110</t>
  </si>
  <si>
    <t>Земельный налог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</si>
  <si>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</si>
  <si>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</si>
  <si>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</si>
  <si>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</si>
  <si>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1 08 00 000 00 0000 000 </t>
  </si>
  <si>
    <t>ГОСУДАРСТВЕННАЯ ПОШЛИНА</t>
  </si>
  <si>
    <t xml:space="preserve">1 08 03 000 01 0000 110 </t>
  </si>
  <si>
    <t>Государственная пошлина по делам, рассматриваемым в судах общей юрисдикции, мировыми судьями</t>
  </si>
  <si>
    <t xml:space="preserve">1 08 03 010 01 0000 110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</si>
  <si>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</si>
  <si>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1 08 04 000 01 0000 110 </t>
  </si>
  <si>
    <t>﻿Государственная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</si>
  <si>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1 08 04 020 01 0000 110 </t>
  </si>
  <si>
    <t>﻿Государственная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</si>
  <si>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</si>
  <si>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1 11 00 000 00 0000 000 </t>
  </si>
  <si>
    <t>ДОХОДЫ ОТ ИСПОЛЬЗОВАНИЯ ИМУЩЕСТВА, НАХОДЯЩЕГОСЯ В ГОСУДАРСТВЕННОЙ И МУНИЦИПАЛЬНОЙ СОБСТВЕННОСТИ</t>
  </si>
  <si>
    <t xml:space="preserve">1 11 05 000 00 0000 120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</si>
  <si>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</si>
  <si>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1 11 05 012 14 0000 120 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</si>
  <si>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</si>
  <si>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1 11 05 024 14 0000 120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</si>
  <si>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</si>
  <si>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1 11 05 034 14 0000 120 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</si>
  <si>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</si>
  <si>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1 11 05 074 14 0000 120 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</si>
  <si>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</si>
  <si>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1 11 09000 00 0000 120
</t>
  </si>
  <si>
    <t>﻿Прочие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</si>
  <si>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1 11 09 044 14 0000 120 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</si>
  <si>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</si>
  <si>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1 12 00 000 00 0000 000 </t>
  </si>
  <si>
    <t>ПЛАТЕЖИ ПРИ ПОЛЬЗОВАНИИ ПРИРОДНЫМИ РЕСУРСАМИ</t>
  </si>
  <si>
    <t xml:space="preserve">1 12 01 000 01 0000 120 </t>
  </si>
  <si>
    <t>Плата за негативное воздействие на окружающую среду</t>
  </si>
  <si>
    <t xml:space="preserve">1 12 01 010 01 0000 120 </t>
  </si>
  <si>
    <t>Плата за выбросы загрязняющих веществ в атмосферный воздух стационарными объектами</t>
  </si>
  <si>
    <t xml:space="preserve">1 12 01 030 01 0000 120 </t>
  </si>
  <si>
    <t>Плата за сбросы загрязняющих веществ в водные объекты</t>
  </si>
  <si>
    <t xml:space="preserve">1 12 01 041 01 0000 120 </t>
  </si>
  <si>
    <t>Плата за размещение отходов производства</t>
  </si>
  <si>
    <t xml:space="preserve">1 12 01 070 01 0000 120 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</si>
  <si>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</si>
  <si>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1 13 00 000 00 0000 000 </t>
  </si>
  <si>
    <t>ДОХОДЫ ОТ ОКАЗАНИЯ ПЛАТНЫХ УСЛУГ И КОМПЕНСАЦИИ ЗАТРАТ ГОСУДАРСТВА</t>
  </si>
  <si>
    <t xml:space="preserve">1 13 01 000 00 0000 130 </t>
  </si>
  <si>
    <t>Доходы от оказания платных услуг (работ)</t>
  </si>
  <si>
    <t xml:space="preserve">1 13 01 994 14 0000 130 </t>
  </si>
  <si>
    <t>Прочие доходы от оказания платных услуг (работ) получателями средств бюджетов муниципальных округов</t>
  </si>
  <si>
    <t xml:space="preserve">1 13 02 000 00 0000 130 </t>
  </si>
  <si>
    <t>Доходы от компенсации затрат государства</t>
  </si>
  <si>
    <t xml:space="preserve">1 13 02 064 14 0000 130 </t>
  </si>
  <si>
    <t>Доходы, поступающие в порядке возмещения расходов, понесенных в связи с эксплуатацией имущества муниципальных округов</t>
  </si>
  <si>
    <t xml:space="preserve">1 13 02 994 14 0000 130 </t>
  </si>
  <si>
    <t>Прочие доходы от компенсации затрат бюджетов муниципальных округов</t>
  </si>
  <si>
    <t xml:space="preserve">1 14 00 000 00 0000 000 </t>
  </si>
  <si>
    <t>ДОХОДЫ ОТ ПРОДАЖИ МАТЕРИАЛЬНЫХ И НЕМАТЕРИАЛЬНЫХ АКТИВОВ</t>
  </si>
  <si>
    <t xml:space="preserve">﻿1 14 02000 00 0000 000
</t>
  </si>
  <si>
    <t xml:space="preserve">﻿Доходы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</si>
  <si>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﻿1 14 02043 14 0000 410
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</si>
  <si>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</si>
  <si>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1 14 06 000 00 0000 430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</si>
  <si>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</si>
  <si>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1 14 06 012 14 0000 430 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</si>
  <si>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</si>
  <si>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1 14 06 024 14 0000 430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</si>
  <si>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</si>
  <si>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1 16 00 000 00 0000 000 </t>
  </si>
  <si>
    <t>ШТРАФЫ, САНКЦИИ, ВОЗМЕЩЕНИЕ УЩЕРБА</t>
  </si>
  <si>
    <t xml:space="preserve">﻿1 16 01053 01 0000 140
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</si>
  <si>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</si>
  <si>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﻿1 16 01063 01 0000 140
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</si>
  <si>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</si>
  <si>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﻿1 16 01073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</si>
  <si>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</si>
  <si>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﻿1 16 01074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</si>
  <si>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</si>
  <si>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﻿1 16 01083 01 0000 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</si>
  <si>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</si>
  <si>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﻿1 16 01130 01 0000 140
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</si>
  <si>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</si>
  <si>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﻿1 16 01143 01 0000 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</si>
  <si>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</si>
  <si>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﻿1 16 01153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</si>
  <si>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</si>
  <si>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﻿1 16 01173 01 0000 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</si>
  <si>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</si>
  <si>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﻿1 16 01193 01 0000 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</si>
  <si>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</si>
  <si>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﻿1 16 01203 01 0000 140
</t>
  </si>
  <si>
    <t xml:space="preserve"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</si>
  <si>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﻿1 16 01333 01 0000 140
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</si>
  <si>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</si>
  <si>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﻿1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</si>
  <si>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</si>
  <si>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﻿1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</si>
  <si>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</si>
  <si>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﻿1 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</si>
  <si>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</si>
  <si>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﻿1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</si>
  <si>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</si>
  <si>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﻿1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</si>
  <si>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</si>
  <si>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﻿1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</si>
  <si>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</si>
  <si>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1 17 00 000 00 0000 000</t>
  </si>
  <si>
    <t>ПРОЧИЕ НЕНАЛОГОВЫЕ ДОХОДЫ</t>
  </si>
  <si>
    <t>1 17 01 000 00 0000 180</t>
  </si>
  <si>
    <t>Невыясненные поступления</t>
  </si>
  <si>
    <t>1 17 01 040 14 0000 180</t>
  </si>
  <si>
    <t>Невыясненные поступления, зачисляемые в бюджеты муниципальных округов</t>
  </si>
  <si>
    <t>1 17 15 000 00 0000 000</t>
  </si>
  <si>
    <t>ИНИЦИАТИВНЫЕ ПЛАТЕЖИ</t>
  </si>
  <si>
    <t>1 17 15 020 14 0000 150</t>
  </si>
  <si>
    <t>Инициативные платежи, зачисляемые в бюджеты муниципальных округов</t>
  </si>
  <si>
    <t xml:space="preserve">2 00 00 000 00 0000 000 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</si>
  <si>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</si>
  <si>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</si>
  <si>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</si>
  <si>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2 02 10 000 00 0000 000 </t>
  </si>
  <si>
    <t>﻿Дотации бюджетам бюджетной системы Российской Федерации</t>
  </si>
  <si>
    <t xml:space="preserve">2 02 15 001 14 0000 150 </t>
  </si>
  <si>
    <t xml:space="preserve">Дотации бюджетам муниципальных округов на выравнивание бюджетной обеспеченности </t>
  </si>
  <si>
    <t xml:space="preserve">2 02 15 002 14 0000 150 </t>
  </si>
  <si>
    <t>Дотации бюджетам муниципальных округов на поддержку мер по обеспечению сбалансированности бюджетов</t>
  </si>
  <si>
    <t>Дотации на сбалансированность бюджетов муниципальных районов, муниципальных округов, городских округов</t>
  </si>
  <si>
    <t xml:space="preserve">2 02 19 999 14 0000 150 </t>
  </si>
  <si>
    <t>Прочие дотации бюджетам муниципальных округов</t>
  </si>
  <si>
    <t xml:space="preserve">Иные дотации на стимулирование муниципальных образований к росту доходов </t>
  </si>
  <si>
    <t>Иные дотации на стимулирование к увеличению численности самозанятых граждан</t>
  </si>
  <si>
    <t xml:space="preserve">2 02 20 000 00 0000 000 </t>
  </si>
  <si>
    <t>Субсидии бюджетам бюджетной системы Российской Федерации (межбюджетные субсидии)</t>
  </si>
  <si>
    <t>2 02 20 077 00 0000 150</t>
  </si>
  <si>
    <t>Субсидии бюджетам на софинансирование капитальных вложений в объекты муниципальной собственности</t>
  </si>
  <si>
    <t>2 02 20 077 14 0000 150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</si>
  <si>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</si>
  <si>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образований на строительство (реконструкцию)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</t>
  </si>
  <si>
    <t>Субсидии на реализацию приоритетного проекта "Новый клуб" программы "Комфортный край"</t>
  </si>
  <si>
    <t xml:space="preserve">2 02 25 394 00 0000 150 </t>
  </si>
  <si>
    <t>Субсидии бюджетам на приведение в нормативное состояние автомобильных дорог и искусственных дорожных сооружений</t>
  </si>
  <si>
    <t xml:space="preserve">2 02 25 394 14 0000 150 </t>
  </si>
  <si>
    <t xml:space="preserve">2 02 25 497 00 0000 150 </t>
  </si>
  <si>
    <t>Субсидии бюджетам на реализацию мероприятий по обеспечению жильем молодых семей</t>
  </si>
  <si>
    <t xml:space="preserve">2 02 25 497 14 0000 150 </t>
  </si>
  <si>
    <t>Субсидии бюджетам муниципальных округов на реализацию мероприятий по обеспечению жильем молодых семей</t>
  </si>
  <si>
    <t xml:space="preserve">2 02 25 519 00 0000 150 </t>
  </si>
  <si>
    <t>Субсидия бюджетам на поддержку отрасли культуры</t>
  </si>
  <si>
    <t xml:space="preserve">2 02 25 519 14 0000 150 </t>
  </si>
  <si>
    <t>Субсидия бюджетам муниципальных округов на поддержку отрасли культуры</t>
  </si>
  <si>
    <t>Субсидии на государственную поддержку лучших работников сельских учреждений  культуры</t>
  </si>
  <si>
    <t>2 02 25 555 00 0000 150</t>
  </si>
  <si>
    <t>Субсидии бюджетам на реализацию программ формирования современной городской среды</t>
  </si>
  <si>
    <t>2 02 25 555 14 0000 150</t>
  </si>
  <si>
    <t>Субсидии бюджетам муниципальных округов на реализацию программ формирования современной городской среды</t>
  </si>
  <si>
    <t>Софинансируемые из федерального бюджета</t>
  </si>
  <si>
    <t>Не софинансируемые из федерального бюджета</t>
  </si>
  <si>
    <t>﻿2 02 25 576 00 0000 150</t>
  </si>
  <si>
    <t>Субсидии бюджетам на обеспечение комплексного развития сельских территорий</t>
  </si>
  <si>
    <t>﻿2 02 25 576 14 0000 150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</si>
  <si>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</si>
  <si>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образований на реализацию мероприятий, направленных на комплексное развитие сельских территорий (улучшение жилищных условий граждан, проживающих 
на сельских территориях)</t>
  </si>
  <si>
    <t xml:space="preserve">Субсидии бюджетам муниципальных образований на реализацию мероприятий, направленных на комплексное развитие сельских территорий (благоустройство сельских территорий) </t>
  </si>
  <si>
    <t xml:space="preserve">2 02 29 999 14 0000 150 </t>
  </si>
  <si>
    <t>Прочие субсидии бюджетам муниципальных округов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</si>
  <si>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</si>
  <si>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Субсидии бюджетам муниципальных образований на обеспечение работников учреждений бюджетной сферы Пермского края путевками на санаторно-курортное лечение и оздоровление</t>
  </si>
  <si>
    <t>Субсидии бюджетам муниципальных образований на проектирование, строительство (реконструкцию), капитальный ремонт и ремонт автомобильных дорог общего пользования местного значения, находящихся на территории Пермского края</t>
  </si>
  <si>
    <t>Субсидии бюджетам муниципальных образований на реализацию программ развития преобразованных муниципальных образований</t>
  </si>
  <si>
    <t>Субсидии бюджетам муниципальных образований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</si>
  <si>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 xml:space="preserve">Субсидии бюджетам муниципальных образований на выплаты материального стимулирования народным дружинникам за участие в охране общественного порядка </t>
  </si>
  <si>
    <t>Субсидия бюджетам муниципальных образований на устройство спортивных площадок и оснащение объектов спортивным оборудованием и инвентарем для занятия физической культурой и спортом</t>
  </si>
  <si>
    <t>Субсидии на софинансирование проектов инициативного бюджетирования</t>
  </si>
  <si>
    <t>Субсидии бюджетам муниципальных образований на разработку проектов межевания территории и проведение комплексных кадастровых работ</t>
  </si>
  <si>
    <t>Субсидия на реализацию программы "Комфортный край"</t>
  </si>
  <si>
    <t>Субсидии на снос расселенных жилых домов и нежилых зданий (сооружений), расположенных на территории муниципальных образований Пермского края</t>
  </si>
  <si>
    <t xml:space="preserve">2 02 30 000 00 0000 150 </t>
  </si>
  <si>
    <t xml:space="preserve">Субвенции бюджетам бюджетной системы Российской Федерации
</t>
  </si>
  <si>
    <t xml:space="preserve">2 02 30 024 14 0000 150 </t>
  </si>
  <si>
    <t xml:space="preserve">﻿Субвенции бюджетам муниципальных округов на выполнение передаваемых полномочий субъектов Российской Федерации
</t>
  </si>
  <si>
    <t>Единая субвенция бюджетам муниципальных образований на выполнение отдельных государственных полномочий в сфере образования</t>
  </si>
  <si>
    <t>Субвенции бюджетам муниципальных образований на образование комиссий по делам несовершеннолетних и защите их прав и организация их деятельности</t>
  </si>
  <si>
    <t>Субвенции бюджетам муниципальных образований на организацию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</si>
  <si>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на мероприятия по организации оздоровления и отдыха детей</t>
  </si>
  <si>
    <t>Субвенции бюджетам муниципальных образований  на 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</si>
  <si>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Субвенции бюджетам муниципальных образований на 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</si>
  <si>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образований на 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</si>
  <si>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Субвенции бюджетам муниципальных образований на составление протоколов об административных правонарушениях</t>
  </si>
  <si>
    <t>Субвенции бюджетам муниципальных образований на осуществление полномочий по созданию и организации деятельности административных комиссий</t>
  </si>
  <si>
    <t>Субвенции бюджетам муниципальных образований на организацию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</si>
  <si>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</si>
  <si>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отдельных государственных полномочий по планированию использования земель сельскохозяйственного назначения</t>
  </si>
  <si>
    <t>Субвенции бюджетам муниципальных образований на 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</si>
  <si>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Субвенции бюджетам муниципальных образований на обеспечение жилыми помещениями реабилитированных лиц, имеющих инвалидность или являющихся пенсионерами, и проживающих совместно членов их семей (администрирование)</t>
  </si>
  <si>
    <t xml:space="preserve">2 02 35 082 14 0000 150 </t>
  </si>
  <si>
    <t>Субвенции бюджетаммуниципальных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</si>
  <si>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</si>
  <si>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2 02 35 118 14 0000 150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</si>
  <si>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</si>
  <si>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 xml:space="preserve">2 02 35 120 14 0000 150 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</si>
  <si>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</si>
  <si>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2 02 35 930 14 0000 150 </t>
  </si>
  <si>
    <t>Субвенции бюджетам муниципальных округов на государственную регистрацию актов гражданского состояния</t>
  </si>
  <si>
    <t xml:space="preserve">2 02 39 999 14 0000 150 </t>
  </si>
  <si>
    <t>Прочие субвенции бюджетам муниципальных округов</t>
  </si>
  <si>
    <t>Субвенции бюджетам муниципальных образований на 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</si>
  <si>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 xml:space="preserve">2 02 40 000 00 0000 150 </t>
  </si>
  <si>
    <t>﻿Иные межбюджетные трансферты</t>
  </si>
  <si>
    <t xml:space="preserve">2 02 45 179 14 0000 150 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</si>
  <si>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</si>
  <si>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2 02 45 303 14 0000 150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</si>
  <si>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</si>
  <si>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2 02 49 999 14 0000 150 </t>
  </si>
  <si>
    <t>Прочие межбюджетные трансферты, передаваемые бюджетам муниципальных округов</t>
  </si>
  <si>
    <t>Иные межбюджетные трансферты на оснащение муниципальных образовательных организаций оборудованием, средствами обучения и воспитания</t>
  </si>
  <si>
    <t>Иные межбюджетные трансферты на организацию занятий физической культурой в образовательных организациях</t>
  </si>
  <si>
    <t>Иные межбюджетные трансферты на призовые выплаты главам муниципальных образований Пермского края по достижению наиболее результативных значений показателей управленческой деятельности</t>
  </si>
  <si>
    <t>Иные межбюджетные трансферты, передаваемые  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</si>
  <si>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Иные межбюджетные трансферты на обеспечение жильем молодых семей </t>
  </si>
  <si>
    <t>Иные МБТ на предоставление бесплатного горячего питания обучающимся 5-11 классов общеобразовательных организаций, являющихся детьми участников специальной военной операции</t>
  </si>
  <si>
    <t>Иные МБТ на ввод в эксплуатацию модульных зданий</t>
  </si>
  <si>
    <t>2 03 00000 00 0000 000</t>
  </si>
  <si>
    <t>БЕЗВОЗМЕЗДНЫЕ ПОСТУПЛЕНИЯ ОТ ГОСУДАРСТВЕННЫХ (МУНИЦИПАЛЬНЫХ) ОРГАНИЗАЦИЙ</t>
  </si>
  <si>
    <t>2 03 04099 14 0000 150</t>
  </si>
  <si>
    <t>Прочие безвозмездные поступления от государственных (муниципальных) организаций в бюджеты муниципальных округов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</si>
  <si>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</si>
  <si>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</si>
  <si>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</si>
  <si>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</si>
  <si>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2 18 00 000 00 0000 000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</si>
  <si>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</si>
  <si>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2 18 04 010 14 0000 150</t>
  </si>
  <si>
    <t>Доходы бюджетов муниципальных округов от возврата бюджетными учреждениями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</si>
  <si>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</si>
  <si>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</si>
  <si>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</si>
  <si>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</si>
  <si>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ИТОГО ДОХОДОВ</t>
  </si>
  <si>
    <t xml:space="preserve">Остаток неиспользованных средств дорожного фонда по состоянию на 01.01.2024 г. </t>
  </si>
  <si>
    <t xml:space="preserve">Остаток неиспользованных средств дорожного фонда по состоянию на 01.04.2024 г. </t>
  </si>
  <si>
    <t>-</t>
  </si>
  <si>
    <t>01 06 00 00 00 0000 000</t>
  </si>
  <si>
    <t xml:space="preserve">Иные источники внутреннего финансирования дефицитов бюджетов
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</si>
  <si>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</si>
  <si>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</si>
  <si>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</si>
  <si>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</si>
  <si>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01 06 05 01 14 0000 640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</si>
  <si>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</si>
  <si>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Отчет об исполнении бюджета Юсьвинского муниципального округа Пермского края по источникам финансирования дефицита бюджета за 1 квартал 2024 года</t>
  </si>
  <si>
    <t>Ремонт автомобильной дороги по ул.Хуторская с.Юсьва</t>
  </si>
  <si>
    <t>Ремонт автомобильной дороги по ул.Урожайная (от ул.Полевая до ул.Первомайская) с.Юсьва</t>
  </si>
  <si>
    <t>Ремонт автомобильной дороги по ул.Коммунарская (от дома № 2 до ул.Хуторская) с.Юсьва</t>
  </si>
  <si>
    <t>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</si>
  <si>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</si>
  <si>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2 08 00 000 00 0000 000</t>
  </si>
  <si>
    <t>Перечисления из бюджетов муниципальных округов (в бюджеты муниципальных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</si>
  <si>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2 08 04 000 14 0000 150</t>
  </si>
  <si>
    <t>от 16.04.2024 № 188-р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</si>
</sst>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.0"/>
    <numFmt numFmtId="166" formatCode="_(* #,##0.00_);_(* \(#,##0.00\);_(* &quot;-&quot;??_);_(@_)"/>
    <numFmt numFmtId="167" formatCode="_-* #,##0.00\ _D_M_-;\-* #,##0.00\ _D_M_-;_-* &quot;-&quot;??\ _D_M_-;_-@_-"/>
    <numFmt numFmtId="168" formatCode="#,##0.00000"/>
    <numFmt numFmtId="169" formatCode="#,##0.000"/>
    <numFmt numFmtId="170" formatCode="?"/>
    <numFmt numFmtId="171" formatCode="0.00000"/>
  </numFmts>
  <fonts count="10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3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 CYR"/>
    </font>
    <font>
      <b/>
      <sz val="11"/>
      <color indexed="8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3"/>
      <name val="Times New Roman"/>
      <family val="1"/>
      <charset val="204"/>
    </font>
  </fonts>
  <fills count="7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64">
    <xf numFmtId="0" fontId="0" fillId="0" borderId="0"/>
    <xf numFmtId="0" fontId="2" fillId="0" borderId="0"/>
    <xf numFmtId="0" fontId="1" fillId="0" borderId="0"/>
    <xf numFmtId="0" fontId="4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9" borderId="0" applyNumberFormat="0" applyBorder="0" applyAlignment="0" applyProtection="0"/>
    <xf numFmtId="0" fontId="7" fillId="18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9" fillId="19" borderId="0" applyNumberFormat="0" applyBorder="0" applyAlignment="0" applyProtection="0"/>
    <xf numFmtId="0" fontId="9" fillId="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19" borderId="0" applyNumberFormat="0" applyBorder="0" applyAlignment="0" applyProtection="0"/>
    <xf numFmtId="0" fontId="9" fillId="18" borderId="0" applyNumberFormat="0" applyBorder="0" applyAlignment="0" applyProtection="0"/>
    <xf numFmtId="0" fontId="10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22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34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3" fillId="34" borderId="0" applyNumberFormat="0" applyBorder="0" applyAlignment="0" applyProtection="0"/>
    <xf numFmtId="0" fontId="14" fillId="48" borderId="4" applyNumberFormat="0" applyAlignment="0" applyProtection="0"/>
    <xf numFmtId="0" fontId="15" fillId="35" borderId="5" applyNumberFormat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52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46" borderId="4" applyNumberFormat="0" applyAlignment="0" applyProtection="0"/>
    <xf numFmtId="0" fontId="23" fillId="0" borderId="9" applyNumberFormat="0" applyFill="0" applyAlignment="0" applyProtection="0"/>
    <xf numFmtId="0" fontId="24" fillId="46" borderId="0" applyNumberFormat="0" applyBorder="0" applyAlignment="0" applyProtection="0"/>
    <xf numFmtId="0" fontId="25" fillId="0" borderId="0"/>
    <xf numFmtId="0" fontId="4" fillId="45" borderId="10" applyNumberFormat="0" applyFont="0" applyAlignment="0" applyProtection="0"/>
    <xf numFmtId="0" fontId="26" fillId="48" borderId="11" applyNumberFormat="0" applyAlignment="0" applyProtection="0"/>
    <xf numFmtId="0" fontId="4" fillId="0" borderId="0"/>
    <xf numFmtId="4" fontId="27" fillId="53" borderId="12" applyNumberFormat="0" applyProtection="0">
      <alignment vertical="center"/>
    </xf>
    <xf numFmtId="0" fontId="4" fillId="0" borderId="0"/>
    <xf numFmtId="0" fontId="4" fillId="0" borderId="0"/>
    <xf numFmtId="0" fontId="4" fillId="0" borderId="0"/>
    <xf numFmtId="4" fontId="28" fillId="53" borderId="12" applyNumberFormat="0" applyProtection="0">
      <alignment vertical="center"/>
    </xf>
    <xf numFmtId="0" fontId="4" fillId="0" borderId="0"/>
    <xf numFmtId="0" fontId="4" fillId="0" borderId="0"/>
    <xf numFmtId="4" fontId="27" fillId="53" borderId="12" applyNumberFormat="0" applyProtection="0">
      <alignment horizontal="left" vertical="center" indent="1"/>
    </xf>
    <xf numFmtId="0" fontId="4" fillId="0" borderId="0"/>
    <xf numFmtId="4" fontId="29" fillId="54" borderId="13" applyNumberFormat="0" applyProtection="0">
      <alignment horizontal="left" vertical="center" indent="1"/>
    </xf>
    <xf numFmtId="0" fontId="4" fillId="0" borderId="0"/>
    <xf numFmtId="0" fontId="27" fillId="53" borderId="12" applyNumberFormat="0" applyProtection="0">
      <alignment horizontal="left" vertical="top" indent="1"/>
    </xf>
    <xf numFmtId="0" fontId="4" fillId="0" borderId="0"/>
    <xf numFmtId="0" fontId="4" fillId="0" borderId="0"/>
    <xf numFmtId="4" fontId="27" fillId="8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1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5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6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0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2" borderId="12" applyNumberFormat="0" applyProtection="0">
      <alignment horizontal="right" vertical="center"/>
    </xf>
    <xf numFmtId="0" fontId="4" fillId="0" borderId="0"/>
    <xf numFmtId="0" fontId="4" fillId="0" borderId="0"/>
    <xf numFmtId="4" fontId="27" fillId="58" borderId="14" applyNumberFormat="0" applyProtection="0">
      <alignment horizontal="left" vertical="center" indent="1"/>
    </xf>
    <xf numFmtId="0" fontId="4" fillId="0" borderId="0"/>
    <xf numFmtId="0" fontId="4" fillId="0" borderId="0"/>
    <xf numFmtId="4" fontId="7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0" fillId="1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8" borderId="12" applyNumberFormat="0" applyProtection="0">
      <alignment horizontal="right" vertical="center"/>
    </xf>
    <xf numFmtId="0" fontId="4" fillId="0" borderId="0"/>
    <xf numFmtId="0" fontId="4" fillId="0" borderId="0"/>
    <xf numFmtId="4" fontId="31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1" fillId="8" borderId="0" applyNumberFormat="0" applyProtection="0">
      <alignment horizontal="left" vertical="center" indent="1"/>
    </xf>
    <xf numFmtId="0" fontId="4" fillId="0" borderId="0"/>
    <xf numFmtId="0" fontId="29" fillId="21" borderId="13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0" borderId="0"/>
    <xf numFmtId="0" fontId="4" fillId="19" borderId="12" applyNumberFormat="0" applyProtection="0">
      <alignment horizontal="left" vertical="top" indent="1"/>
    </xf>
    <xf numFmtId="0" fontId="4" fillId="0" borderId="0"/>
    <xf numFmtId="0" fontId="29" fillId="60" borderId="13" applyNumberFormat="0" applyProtection="0">
      <alignment horizontal="left" vertical="center" indent="1"/>
    </xf>
    <xf numFmtId="0" fontId="4" fillId="8" borderId="12" applyNumberFormat="0" applyProtection="0">
      <alignment horizontal="left" vertical="center" indent="1"/>
    </xf>
    <xf numFmtId="0" fontId="4" fillId="0" borderId="0"/>
    <xf numFmtId="0" fontId="4" fillId="8" borderId="12" applyNumberFormat="0" applyProtection="0">
      <alignment horizontal="left" vertical="top" indent="1"/>
    </xf>
    <xf numFmtId="0" fontId="4" fillId="0" borderId="0"/>
    <xf numFmtId="0" fontId="29" fillId="12" borderId="13" applyNumberFormat="0" applyProtection="0">
      <alignment horizontal="left" vertical="center" indent="1"/>
    </xf>
    <xf numFmtId="0" fontId="29" fillId="12" borderId="13" applyNumberFormat="0" applyProtection="0">
      <alignment horizontal="left" vertical="center" indent="1"/>
    </xf>
    <xf numFmtId="0" fontId="4" fillId="0" borderId="0"/>
    <xf numFmtId="0" fontId="4" fillId="12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11" borderId="2" applyNumberFormat="0">
      <protection locked="0"/>
    </xf>
    <xf numFmtId="0" fontId="4" fillId="0" borderId="0"/>
    <xf numFmtId="0" fontId="32" fillId="19" borderId="15" applyBorder="0"/>
    <xf numFmtId="0" fontId="4" fillId="0" borderId="0"/>
    <xf numFmtId="4" fontId="7" fillId="10" borderId="12" applyNumberFormat="0" applyProtection="0">
      <alignment vertical="center"/>
    </xf>
    <xf numFmtId="0" fontId="4" fillId="0" borderId="0"/>
    <xf numFmtId="0" fontId="4" fillId="0" borderId="0"/>
    <xf numFmtId="4" fontId="33" fillId="10" borderId="12" applyNumberFormat="0" applyProtection="0">
      <alignment vertical="center"/>
    </xf>
    <xf numFmtId="0" fontId="4" fillId="0" borderId="0"/>
    <xf numFmtId="0" fontId="4" fillId="0" borderId="0"/>
    <xf numFmtId="4" fontId="7" fillId="10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7" fillId="10" borderId="12" applyNumberFormat="0" applyProtection="0">
      <alignment horizontal="left" vertical="top" indent="1"/>
    </xf>
    <xf numFmtId="0" fontId="4" fillId="0" borderId="0"/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0" fontId="4" fillId="0" borderId="0"/>
    <xf numFmtId="4" fontId="33" fillId="5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8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0" borderId="0"/>
    <xf numFmtId="0" fontId="7" fillId="8" borderId="12" applyNumberFormat="0" applyProtection="0">
      <alignment horizontal="left" vertical="top" indent="1"/>
    </xf>
    <xf numFmtId="0" fontId="4" fillId="0" borderId="0"/>
    <xf numFmtId="0" fontId="4" fillId="0" borderId="0"/>
    <xf numFmtId="4" fontId="34" fillId="61" borderId="0" applyNumberFormat="0" applyProtection="0">
      <alignment horizontal="left" vertical="center" indent="1"/>
    </xf>
    <xf numFmtId="0" fontId="4" fillId="0" borderId="0"/>
    <xf numFmtId="0" fontId="29" fillId="62" borderId="2"/>
    <xf numFmtId="0" fontId="4" fillId="0" borderId="0"/>
    <xf numFmtId="4" fontId="35" fillId="59" borderId="12" applyNumberFormat="0" applyProtection="0">
      <alignment horizontal="right" vertical="center"/>
    </xf>
    <xf numFmtId="0" fontId="4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10" fillId="63" borderId="0" applyNumberFormat="0" applyBorder="0" applyAlignment="0" applyProtection="0"/>
    <xf numFmtId="0" fontId="10" fillId="55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56" borderId="0" applyNumberFormat="0" applyBorder="0" applyAlignment="0" applyProtection="0"/>
    <xf numFmtId="0" fontId="38" fillId="18" borderId="4" applyNumberFormat="0" applyAlignment="0" applyProtection="0"/>
    <xf numFmtId="0" fontId="39" fillId="21" borderId="11" applyNumberFormat="0" applyAlignment="0" applyProtection="0"/>
    <xf numFmtId="0" fontId="40" fillId="21" borderId="4" applyNumberFormat="0" applyAlignment="0" applyProtection="0"/>
    <xf numFmtId="0" fontId="41" fillId="0" borderId="17" applyNumberFormat="0" applyFill="0" applyAlignment="0" applyProtection="0"/>
    <xf numFmtId="0" fontId="42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19" applyNumberFormat="0" applyFill="0" applyAlignment="0" applyProtection="0"/>
    <xf numFmtId="0" fontId="45" fillId="64" borderId="5" applyNumberFormat="0" applyAlignment="0" applyProtection="0"/>
    <xf numFmtId="0" fontId="46" fillId="0" borderId="0" applyNumberFormat="0" applyFill="0" applyBorder="0" applyAlignment="0" applyProtection="0"/>
    <xf numFmtId="0" fontId="47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50" fillId="65" borderId="0"/>
    <xf numFmtId="0" fontId="2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4" fillId="0" borderId="0"/>
    <xf numFmtId="0" fontId="3" fillId="0" borderId="0"/>
    <xf numFmtId="0" fontId="50" fillId="65" borderId="0"/>
    <xf numFmtId="0" fontId="48" fillId="0" borderId="0"/>
    <xf numFmtId="0" fontId="51" fillId="13" borderId="0" applyNumberFormat="0" applyBorder="0" applyAlignment="0" applyProtection="0"/>
    <xf numFmtId="0" fontId="52" fillId="0" borderId="0" applyNumberFormat="0" applyFill="0" applyBorder="0" applyAlignment="0" applyProtection="0"/>
    <xf numFmtId="0" fontId="4" fillId="10" borderId="10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3" fillId="0" borderId="20" applyNumberFormat="0" applyFill="0" applyAlignment="0" applyProtection="0"/>
    <xf numFmtId="0" fontId="54" fillId="0" borderId="0"/>
    <xf numFmtId="0" fontId="55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6" fillId="15" borderId="0" applyNumberFormat="0" applyBorder="0" applyAlignment="0" applyProtection="0"/>
    <xf numFmtId="0" fontId="77" fillId="0" borderId="0"/>
  </cellStyleXfs>
  <cellXfs count="488">
    <xf numFmtId="0" fontId="0" fillId="0" borderId="0" xfId="0"/>
    <xf numFmtId="0" fontId="3" fillId="2" borderId="2" xfId="1" applyFont="1" applyFill="1" applyBorder="1" applyAlignment="1">
      <alignment vertical="top" wrapText="1"/>
    </xf>
    <xf numFmtId="0" fontId="3" fillId="0" borderId="2" xfId="2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vertical="center" wrapText="1"/>
    </xf>
    <xf numFmtId="49" fontId="3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wrapText="1"/>
    </xf>
    <xf numFmtId="0" fontId="3" fillId="0" borderId="2" xfId="1" applyFont="1" applyFill="1" applyBorder="1" applyAlignment="1">
      <alignment horizontal="left" wrapText="1"/>
    </xf>
    <xf numFmtId="49" fontId="5" fillId="2" borderId="2" xfId="1" applyNumberFormat="1" applyFont="1" applyFill="1" applyBorder="1" applyAlignment="1">
      <alignment horizontal="center" wrapText="1"/>
    </xf>
    <xf numFmtId="0" fontId="5" fillId="2" borderId="2" xfId="1" applyFont="1" applyFill="1" applyBorder="1" applyAlignment="1">
      <alignment wrapText="1"/>
    </xf>
    <xf numFmtId="49" fontId="6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/>
    </xf>
    <xf numFmtId="49" fontId="6" fillId="5" borderId="2" xfId="1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6" fillId="2" borderId="2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wrapText="1"/>
    </xf>
    <xf numFmtId="0" fontId="6" fillId="5" borderId="2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vertical="top" wrapText="1"/>
    </xf>
    <xf numFmtId="49" fontId="3" fillId="0" borderId="2" xfId="1" applyNumberFormat="1" applyFont="1" applyFill="1" applyBorder="1" applyAlignment="1">
      <alignment horizontal="center" wrapText="1"/>
    </xf>
    <xf numFmtId="0" fontId="3" fillId="0" borderId="2" xfId="1" applyFont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58" fillId="0" borderId="0" xfId="0" applyFont="1"/>
    <xf numFmtId="0" fontId="3" fillId="0" borderId="0" xfId="1" applyFont="1" applyFill="1" applyBorder="1" applyAlignment="1">
      <alignment horizontal="right" vertical="center" wrapText="1"/>
    </xf>
    <xf numFmtId="0" fontId="59" fillId="2" borderId="2" xfId="1" applyFont="1" applyFill="1" applyBorder="1" applyAlignment="1">
      <alignment horizontal="center" wrapText="1"/>
    </xf>
    <xf numFmtId="0" fontId="59" fillId="2" borderId="2" xfId="1" applyFont="1" applyFill="1" applyBorder="1" applyAlignment="1">
      <alignment wrapText="1"/>
    </xf>
    <xf numFmtId="49" fontId="6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wrapText="1"/>
    </xf>
    <xf numFmtId="49" fontId="6" fillId="5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49" fontId="3" fillId="5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center"/>
    </xf>
    <xf numFmtId="0" fontId="58" fillId="2" borderId="0" xfId="0" applyFont="1" applyFill="1"/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0" fontId="60" fillId="0" borderId="0" xfId="0" applyFont="1"/>
    <xf numFmtId="49" fontId="3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horizontal="justify"/>
    </xf>
    <xf numFmtId="0" fontId="3" fillId="0" borderId="2" xfId="1" applyFont="1" applyBorder="1" applyAlignment="1">
      <alignment horizontal="justify"/>
    </xf>
    <xf numFmtId="0" fontId="3" fillId="2" borderId="2" xfId="3" applyFont="1" applyFill="1" applyBorder="1" applyAlignment="1">
      <alignment wrapText="1"/>
    </xf>
    <xf numFmtId="0" fontId="58" fillId="3" borderId="0" xfId="0" applyFont="1" applyFill="1"/>
    <xf numFmtId="0" fontId="6" fillId="5" borderId="2" xfId="0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vertical="top" wrapText="1"/>
    </xf>
    <xf numFmtId="0" fontId="61" fillId="0" borderId="0" xfId="0" applyFont="1"/>
    <xf numFmtId="0" fontId="6" fillId="4" borderId="2" xfId="1" applyFont="1" applyFill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3" fillId="0" borderId="2" xfId="1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horizontal="justify" wrapText="1"/>
    </xf>
    <xf numFmtId="0" fontId="3" fillId="0" borderId="2" xfId="1" applyFont="1" applyBorder="1" applyAlignment="1">
      <alignment horizontal="justify" wrapText="1"/>
    </xf>
    <xf numFmtId="0" fontId="6" fillId="6" borderId="2" xfId="1" applyFont="1" applyFill="1" applyBorder="1" applyAlignment="1">
      <alignment wrapText="1"/>
    </xf>
    <xf numFmtId="49" fontId="6" fillId="7" borderId="2" xfId="1" applyNumberFormat="1" applyFont="1" applyFill="1" applyBorder="1" applyAlignment="1">
      <alignment horizontal="center" wrapText="1"/>
    </xf>
    <xf numFmtId="49" fontId="3" fillId="7" borderId="2" xfId="1" applyNumberFormat="1" applyFont="1" applyFill="1" applyBorder="1" applyAlignment="1">
      <alignment horizontal="center" wrapText="1"/>
    </xf>
    <xf numFmtId="0" fontId="6" fillId="7" borderId="2" xfId="1" applyFont="1" applyFill="1" applyBorder="1" applyAlignment="1">
      <alignment wrapText="1"/>
    </xf>
    <xf numFmtId="0" fontId="3" fillId="6" borderId="2" xfId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 wrapText="1"/>
    </xf>
    <xf numFmtId="0" fontId="3" fillId="2" borderId="2" xfId="1" applyFont="1" applyFill="1" applyBorder="1" applyAlignment="1">
      <alignment horizontal="center" vertical="top" wrapText="1"/>
    </xf>
    <xf numFmtId="0" fontId="3" fillId="2" borderId="0" xfId="1" applyFont="1" applyFill="1" applyAlignment="1">
      <alignment horizontal="right" vertical="center" wrapText="1"/>
    </xf>
    <xf numFmtId="168" fontId="3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wrapText="1"/>
    </xf>
    <xf numFmtId="168" fontId="3" fillId="0" borderId="2" xfId="1" applyNumberFormat="1" applyFont="1" applyFill="1" applyBorder="1" applyAlignment="1">
      <alignment horizontal="center" vertical="top" wrapText="1"/>
    </xf>
    <xf numFmtId="168" fontId="6" fillId="2" borderId="2" xfId="1" applyNumberFormat="1" applyFont="1" applyFill="1" applyBorder="1" applyAlignment="1">
      <alignment horizontal="center" wrapText="1"/>
    </xf>
    <xf numFmtId="168" fontId="6" fillId="4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vertical="top" wrapText="1"/>
    </xf>
    <xf numFmtId="168" fontId="5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/>
    </xf>
    <xf numFmtId="168" fontId="3" fillId="2" borderId="2" xfId="1" applyNumberFormat="1" applyFont="1" applyFill="1" applyBorder="1" applyAlignment="1">
      <alignment horizontal="center"/>
    </xf>
    <xf numFmtId="168" fontId="3" fillId="0" borderId="2" xfId="1" applyNumberFormat="1" applyFont="1" applyFill="1" applyBorder="1" applyAlignment="1">
      <alignment horizontal="center" wrapText="1"/>
    </xf>
    <xf numFmtId="168" fontId="6" fillId="6" borderId="2" xfId="1" applyNumberFormat="1" applyFont="1" applyFill="1" applyBorder="1" applyAlignment="1">
      <alignment horizontal="center" wrapText="1"/>
    </xf>
    <xf numFmtId="168" fontId="6" fillId="7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/>
    </xf>
    <xf numFmtId="0" fontId="64" fillId="2" borderId="2" xfId="1" applyFont="1" applyFill="1" applyBorder="1" applyAlignment="1">
      <alignment wrapText="1"/>
    </xf>
    <xf numFmtId="49" fontId="64" fillId="2" borderId="2" xfId="1" applyNumberFormat="1" applyFont="1" applyFill="1" applyBorder="1" applyAlignment="1">
      <alignment horizontal="center" wrapText="1"/>
    </xf>
    <xf numFmtId="0" fontId="6" fillId="5" borderId="2" xfId="1" applyNumberFormat="1" applyFont="1" applyFill="1" applyBorder="1" applyAlignment="1">
      <alignment horizontal="center" vertical="top" wrapText="1"/>
    </xf>
    <xf numFmtId="0" fontId="6" fillId="5" borderId="2" xfId="1" applyFont="1" applyFill="1" applyBorder="1" applyAlignment="1">
      <alignment vertical="top" wrapText="1"/>
    </xf>
    <xf numFmtId="49" fontId="65" fillId="2" borderId="2" xfId="1" applyNumberFormat="1" applyFont="1" applyFill="1" applyBorder="1" applyAlignment="1">
      <alignment horizontal="center" wrapText="1"/>
    </xf>
    <xf numFmtId="0" fontId="58" fillId="0" borderId="2" xfId="0" applyFont="1" applyBorder="1"/>
    <xf numFmtId="0" fontId="58" fillId="2" borderId="2" xfId="0" applyFont="1" applyFill="1" applyBorder="1"/>
    <xf numFmtId="0" fontId="60" fillId="5" borderId="2" xfId="0" applyFont="1" applyFill="1" applyBorder="1"/>
    <xf numFmtId="0" fontId="6" fillId="0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center" vertical="top" wrapText="1"/>
    </xf>
    <xf numFmtId="0" fontId="6" fillId="6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2" xfId="1" applyNumberFormat="1" applyFont="1" applyFill="1" applyBorder="1" applyAlignment="1">
      <alignment horizontal="center" vertical="top" wrapText="1"/>
    </xf>
    <xf numFmtId="168" fontId="6" fillId="0" borderId="2" xfId="1" applyNumberFormat="1" applyFont="1" applyFill="1" applyBorder="1" applyAlignment="1">
      <alignment horizontal="center" wrapText="1"/>
    </xf>
    <xf numFmtId="0" fontId="6" fillId="69" borderId="2" xfId="1" applyFont="1" applyFill="1" applyBorder="1" applyAlignment="1">
      <alignment horizontal="center" vertical="top" wrapText="1"/>
    </xf>
    <xf numFmtId="49" fontId="6" fillId="69" borderId="2" xfId="1" applyNumberFormat="1" applyFont="1" applyFill="1" applyBorder="1" applyAlignment="1">
      <alignment horizontal="center" vertical="top" wrapText="1"/>
    </xf>
    <xf numFmtId="0" fontId="6" fillId="69" borderId="2" xfId="1" applyNumberFormat="1" applyFont="1" applyFill="1" applyBorder="1" applyAlignment="1">
      <alignment horizontal="center" vertical="top" wrapText="1"/>
    </xf>
    <xf numFmtId="0" fontId="6" fillId="69" borderId="2" xfId="1" applyFont="1" applyFill="1" applyBorder="1" applyAlignment="1">
      <alignment vertical="top" wrapText="1"/>
    </xf>
    <xf numFmtId="168" fontId="6" fillId="69" borderId="2" xfId="1" applyNumberFormat="1" applyFont="1" applyFill="1" applyBorder="1" applyAlignment="1">
      <alignment horizontal="center" vertical="top" wrapText="1"/>
    </xf>
    <xf numFmtId="0" fontId="60" fillId="0" borderId="2" xfId="0" applyFont="1" applyBorder="1"/>
    <xf numFmtId="0" fontId="6" fillId="2" borderId="2" xfId="1" applyFont="1" applyFill="1" applyBorder="1" applyAlignment="1">
      <alignment wrapText="1"/>
    </xf>
    <xf numFmtId="0" fontId="60" fillId="66" borderId="2" xfId="0" applyFont="1" applyFill="1" applyBorder="1"/>
    <xf numFmtId="0" fontId="6" fillId="66" borderId="2" xfId="1" applyNumberFormat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horizontal="left" vertical="top" wrapText="1"/>
    </xf>
    <xf numFmtId="168" fontId="6" fillId="66" borderId="2" xfId="1" applyNumberFormat="1" applyFont="1" applyFill="1" applyBorder="1" applyAlignment="1">
      <alignment horizontal="center"/>
    </xf>
    <xf numFmtId="0" fontId="60" fillId="70" borderId="2" xfId="0" applyFont="1" applyFill="1" applyBorder="1"/>
    <xf numFmtId="0" fontId="6" fillId="70" borderId="2" xfId="1" applyNumberFormat="1" applyFont="1" applyFill="1" applyBorder="1" applyAlignment="1">
      <alignment horizontal="center" vertical="top" wrapText="1"/>
    </xf>
    <xf numFmtId="49" fontId="6" fillId="70" borderId="2" xfId="1" applyNumberFormat="1" applyFont="1" applyFill="1" applyBorder="1" applyAlignment="1">
      <alignment horizontal="center" vertical="top" wrapText="1"/>
    </xf>
    <xf numFmtId="0" fontId="6" fillId="70" borderId="2" xfId="1" applyFont="1" applyFill="1" applyBorder="1" applyAlignment="1">
      <alignment horizontal="left" vertical="top" wrapText="1"/>
    </xf>
    <xf numFmtId="168" fontId="6" fillId="70" borderId="2" xfId="1" applyNumberFormat="1" applyFont="1" applyFill="1" applyBorder="1" applyAlignment="1">
      <alignment horizontal="center"/>
    </xf>
    <xf numFmtId="0" fontId="3" fillId="2" borderId="2" xfId="1" applyNumberFormat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left" vertical="top" wrapText="1"/>
    </xf>
    <xf numFmtId="168" fontId="6" fillId="2" borderId="2" xfId="1" applyNumberFormat="1" applyFont="1" applyFill="1" applyBorder="1" applyAlignment="1">
      <alignment horizontal="center"/>
    </xf>
    <xf numFmtId="0" fontId="62" fillId="0" borderId="0" xfId="0" applyFont="1"/>
    <xf numFmtId="0" fontId="6" fillId="68" borderId="2" xfId="1" applyFont="1" applyFill="1" applyBorder="1" applyAlignment="1">
      <alignment horizontal="center" vertical="top" wrapText="1"/>
    </xf>
    <xf numFmtId="49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Font="1" applyFill="1" applyBorder="1" applyAlignment="1">
      <alignment vertical="top" wrapText="1"/>
    </xf>
    <xf numFmtId="168" fontId="6" fillId="68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horizontal="center" vertical="top" wrapText="1"/>
    </xf>
    <xf numFmtId="168" fontId="6" fillId="66" borderId="2" xfId="1" applyNumberFormat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wrapText="1"/>
    </xf>
    <xf numFmtId="0" fontId="6" fillId="66" borderId="2" xfId="1" applyFont="1" applyFill="1" applyBorder="1" applyAlignment="1">
      <alignment wrapText="1"/>
    </xf>
    <xf numFmtId="168" fontId="6" fillId="66" borderId="2" xfId="1" applyNumberFormat="1" applyFont="1" applyFill="1" applyBorder="1" applyAlignment="1">
      <alignment horizontal="center" wrapText="1"/>
    </xf>
    <xf numFmtId="0" fontId="6" fillId="66" borderId="2" xfId="1" applyFont="1" applyFill="1" applyBorder="1" applyAlignment="1">
      <alignment vertical="top" wrapText="1"/>
    </xf>
    <xf numFmtId="0" fontId="60" fillId="7" borderId="2" xfId="0" applyFont="1" applyFill="1" applyBorder="1"/>
    <xf numFmtId="0" fontId="6" fillId="7" borderId="2" xfId="1" applyNumberFormat="1" applyFont="1" applyFill="1" applyBorder="1" applyAlignment="1">
      <alignment horizontal="center" vertical="top" wrapText="1"/>
    </xf>
    <xf numFmtId="49" fontId="6" fillId="7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vertical="top" wrapText="1"/>
    </xf>
    <xf numFmtId="168" fontId="6" fillId="7" borderId="2" xfId="1" applyNumberFormat="1" applyFont="1" applyFill="1" applyBorder="1" applyAlignment="1">
      <alignment horizontal="center"/>
    </xf>
    <xf numFmtId="0" fontId="58" fillId="66" borderId="2" xfId="0" applyFont="1" applyFill="1" applyBorder="1"/>
    <xf numFmtId="49" fontId="3" fillId="66" borderId="2" xfId="1" applyNumberFormat="1" applyFont="1" applyFill="1" applyBorder="1" applyAlignment="1">
      <alignment horizontal="center" wrapText="1"/>
    </xf>
    <xf numFmtId="0" fontId="58" fillId="7" borderId="2" xfId="0" applyFont="1" applyFill="1" applyBorder="1"/>
    <xf numFmtId="0" fontId="58" fillId="0" borderId="2" xfId="0" applyFont="1" applyFill="1" applyBorder="1"/>
    <xf numFmtId="0" fontId="6" fillId="0" borderId="2" xfId="1" applyFont="1" applyFill="1" applyBorder="1" applyAlignment="1">
      <alignment vertical="top" wrapText="1"/>
    </xf>
    <xf numFmtId="49" fontId="6" fillId="6" borderId="2" xfId="1" applyNumberFormat="1" applyFont="1" applyFill="1" applyBorder="1" applyAlignment="1">
      <alignment horizontal="center" vertical="top" wrapText="1"/>
    </xf>
    <xf numFmtId="0" fontId="6" fillId="6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58" fillId="5" borderId="2" xfId="0" applyFont="1" applyFill="1" applyBorder="1"/>
    <xf numFmtId="168" fontId="6" fillId="0" borderId="2" xfId="1" applyNumberFormat="1" applyFont="1" applyFill="1" applyBorder="1" applyAlignment="1">
      <alignment horizontal="center" vertical="top" wrapText="1"/>
    </xf>
    <xf numFmtId="0" fontId="3" fillId="69" borderId="2" xfId="1" applyFont="1" applyFill="1" applyBorder="1" applyAlignment="1">
      <alignment horizontal="center" vertical="top" wrapText="1"/>
    </xf>
    <xf numFmtId="0" fontId="3" fillId="66" borderId="2" xfId="1" applyFont="1" applyFill="1" applyBorder="1" applyAlignment="1">
      <alignment horizontal="center" vertical="top" wrapText="1"/>
    </xf>
    <xf numFmtId="49" fontId="3" fillId="66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horizontal="left" vertical="top" wrapText="1"/>
    </xf>
    <xf numFmtId="0" fontId="6" fillId="68" borderId="2" xfId="1" applyFont="1" applyFill="1" applyBorder="1" applyAlignment="1">
      <alignment horizontal="left" vertical="top" wrapText="1"/>
    </xf>
    <xf numFmtId="0" fontId="6" fillId="71" borderId="2" xfId="1" applyFont="1" applyFill="1" applyBorder="1" applyAlignment="1">
      <alignment horizontal="left" vertical="top" wrapText="1"/>
    </xf>
    <xf numFmtId="0" fontId="3" fillId="0" borderId="2" xfId="1" applyNumberFormat="1" applyFont="1" applyFill="1" applyBorder="1" applyAlignment="1">
      <alignment horizontal="center" vertical="top" wrapText="1"/>
    </xf>
    <xf numFmtId="0" fontId="58" fillId="69" borderId="2" xfId="0" applyFont="1" applyFill="1" applyBorder="1"/>
    <xf numFmtId="0" fontId="58" fillId="68" borderId="2" xfId="0" applyFont="1" applyFill="1" applyBorder="1"/>
    <xf numFmtId="168" fontId="6" fillId="69" borderId="2" xfId="1" applyNumberFormat="1" applyFont="1" applyFill="1" applyBorder="1" applyAlignment="1">
      <alignment horizontal="center" wrapText="1"/>
    </xf>
    <xf numFmtId="168" fontId="6" fillId="68" borderId="2" xfId="1" applyNumberFormat="1" applyFont="1" applyFill="1" applyBorder="1" applyAlignment="1">
      <alignment horizontal="center" wrapText="1"/>
    </xf>
    <xf numFmtId="168" fontId="69" fillId="0" borderId="2" xfId="0" applyNumberFormat="1" applyFont="1" applyBorder="1" applyAlignment="1">
      <alignment horizontal="center"/>
    </xf>
    <xf numFmtId="0" fontId="69" fillId="0" borderId="2" xfId="0" applyFont="1" applyBorder="1" applyAlignment="1">
      <alignment horizontal="center" wrapText="1"/>
    </xf>
    <xf numFmtId="0" fontId="69" fillId="0" borderId="2" xfId="0" applyFont="1" applyBorder="1" applyAlignment="1">
      <alignment horizontal="center"/>
    </xf>
    <xf numFmtId="168" fontId="70" fillId="0" borderId="2" xfId="0" applyNumberFormat="1" applyFont="1" applyBorder="1" applyAlignment="1">
      <alignment horizontal="center"/>
    </xf>
    <xf numFmtId="0" fontId="70" fillId="0" borderId="2" xfId="0" applyFont="1" applyBorder="1" applyAlignment="1">
      <alignment horizontal="center" vertical="center" wrapText="1"/>
    </xf>
    <xf numFmtId="0" fontId="70" fillId="0" borderId="2" xfId="0" applyFont="1" applyBorder="1" applyAlignment="1">
      <alignment horizontal="center"/>
    </xf>
    <xf numFmtId="168" fontId="71" fillId="0" borderId="2" xfId="0" applyNumberFormat="1" applyFont="1" applyBorder="1" applyAlignment="1">
      <alignment horizontal="center"/>
    </xf>
    <xf numFmtId="0" fontId="71" fillId="0" borderId="2" xfId="0" applyFont="1" applyBorder="1" applyAlignment="1">
      <alignment horizontal="center" vertical="center" wrapText="1"/>
    </xf>
    <xf numFmtId="0" fontId="71" fillId="0" borderId="2" xfId="0" applyFont="1" applyBorder="1" applyAlignment="1">
      <alignment horizontal="center"/>
    </xf>
    <xf numFmtId="0" fontId="69" fillId="0" borderId="2" xfId="0" applyFont="1" applyBorder="1" applyAlignment="1">
      <alignment horizontal="center" vertical="center" wrapText="1"/>
    </xf>
    <xf numFmtId="0" fontId="70" fillId="0" borderId="0" xfId="0" applyFont="1"/>
    <xf numFmtId="0" fontId="68" fillId="0" borderId="0" xfId="0" applyFont="1" applyAlignment="1">
      <alignment horizontal="right"/>
    </xf>
    <xf numFmtId="0" fontId="70" fillId="0" borderId="0" xfId="0" applyFont="1" applyAlignment="1">
      <alignment horizontal="center"/>
    </xf>
    <xf numFmtId="0" fontId="3" fillId="2" borderId="0" xfId="1" applyFont="1" applyFill="1" applyAlignment="1">
      <alignment vertical="center" wrapText="1"/>
    </xf>
    <xf numFmtId="0" fontId="68" fillId="0" borderId="0" xfId="0" applyFont="1" applyAlignment="1"/>
    <xf numFmtId="0" fontId="74" fillId="0" borderId="1" xfId="0" applyFont="1" applyBorder="1" applyAlignment="1">
      <alignment horizontal="center" vertical="center" wrapText="1"/>
    </xf>
    <xf numFmtId="0" fontId="63" fillId="67" borderId="2" xfId="0" applyFont="1" applyFill="1" applyBorder="1" applyAlignment="1">
      <alignment horizontal="center" vertical="top" wrapText="1"/>
    </xf>
    <xf numFmtId="0" fontId="63" fillId="67" borderId="2" xfId="0" applyFont="1" applyFill="1" applyBorder="1" applyAlignment="1">
      <alignment vertical="top" wrapText="1"/>
    </xf>
    <xf numFmtId="0" fontId="63" fillId="5" borderId="2" xfId="0" applyFont="1" applyFill="1" applyBorder="1" applyAlignment="1">
      <alignment horizontal="center" vertical="top" wrapText="1"/>
    </xf>
    <xf numFmtId="0" fontId="63" fillId="5" borderId="2" xfId="0" applyFont="1" applyFill="1" applyBorder="1" applyAlignment="1">
      <alignment vertical="top" wrapText="1"/>
    </xf>
    <xf numFmtId="0" fontId="0" fillId="5" borderId="0" xfId="0" applyFill="1"/>
    <xf numFmtId="0" fontId="57" fillId="6" borderId="2" xfId="0" applyFont="1" applyFill="1" applyBorder="1" applyAlignment="1">
      <alignment horizontal="center" vertical="top" wrapText="1"/>
    </xf>
    <xf numFmtId="0" fontId="57" fillId="6" borderId="2" xfId="0" applyFont="1" applyFill="1" applyBorder="1" applyAlignment="1">
      <alignment vertical="top" wrapText="1"/>
    </xf>
    <xf numFmtId="0" fontId="0" fillId="6" borderId="0" xfId="0" applyFill="1"/>
    <xf numFmtId="0" fontId="57" fillId="2" borderId="2" xfId="0" applyFont="1" applyFill="1" applyBorder="1" applyAlignment="1">
      <alignment horizontal="center" vertical="top" wrapText="1"/>
    </xf>
    <xf numFmtId="0" fontId="57" fillId="2" borderId="2" xfId="0" applyFont="1" applyFill="1" applyBorder="1" applyAlignment="1">
      <alignment vertical="top" wrapText="1"/>
    </xf>
    <xf numFmtId="0" fontId="0" fillId="2" borderId="0" xfId="0" applyFill="1"/>
    <xf numFmtId="0" fontId="57" fillId="6" borderId="2" xfId="0" applyFont="1" applyFill="1" applyBorder="1" applyAlignment="1">
      <alignment vertical="justify" wrapText="1"/>
    </xf>
    <xf numFmtId="0" fontId="57" fillId="2" borderId="2" xfId="0" applyFont="1" applyFill="1" applyBorder="1" applyAlignment="1">
      <alignment vertical="justify" wrapText="1"/>
    </xf>
    <xf numFmtId="0" fontId="57" fillId="0" borderId="2" xfId="0" applyFont="1" applyBorder="1" applyAlignment="1">
      <alignment horizontal="center" vertical="top" wrapText="1"/>
    </xf>
    <xf numFmtId="0" fontId="57" fillId="0" borderId="2" xfId="0" applyFont="1" applyBorder="1" applyAlignment="1">
      <alignment vertical="justify" wrapText="1"/>
    </xf>
    <xf numFmtId="0" fontId="0" fillId="0" borderId="0" xfId="0" applyBorder="1"/>
    <xf numFmtId="0" fontId="57" fillId="0" borderId="0" xfId="0" applyFont="1" applyBorder="1" applyAlignment="1">
      <alignment vertical="justify" wrapText="1"/>
    </xf>
    <xf numFmtId="165" fontId="57" fillId="0" borderId="0" xfId="0" applyNumberFormat="1" applyFont="1" applyBorder="1" applyAlignment="1">
      <alignment horizontal="center" vertical="center" wrapText="1"/>
    </xf>
    <xf numFmtId="0" fontId="73" fillId="0" borderId="0" xfId="0" applyFont="1" applyAlignment="1">
      <alignment wrapText="1"/>
    </xf>
    <xf numFmtId="168" fontId="63" fillId="67" borderId="2" xfId="0" applyNumberFormat="1" applyFont="1" applyFill="1" applyBorder="1" applyAlignment="1">
      <alignment horizontal="center" vertical="center" wrapText="1"/>
    </xf>
    <xf numFmtId="168" fontId="63" fillId="5" borderId="2" xfId="0" applyNumberFormat="1" applyFont="1" applyFill="1" applyBorder="1" applyAlignment="1">
      <alignment horizontal="center" vertical="center" wrapText="1"/>
    </xf>
    <xf numFmtId="168" fontId="57" fillId="6" borderId="2" xfId="0" applyNumberFormat="1" applyFont="1" applyFill="1" applyBorder="1" applyAlignment="1">
      <alignment horizontal="center" vertical="center" wrapText="1"/>
    </xf>
    <xf numFmtId="168" fontId="57" fillId="2" borderId="2" xfId="0" applyNumberFormat="1" applyFont="1" applyFill="1" applyBorder="1" applyAlignment="1">
      <alignment horizontal="center" vertical="center" wrapText="1"/>
    </xf>
    <xf numFmtId="168" fontId="75" fillId="6" borderId="2" xfId="0" applyNumberFormat="1" applyFont="1" applyFill="1" applyBorder="1" applyAlignment="1">
      <alignment horizontal="center" vertical="center"/>
    </xf>
    <xf numFmtId="168" fontId="75" fillId="2" borderId="2" xfId="0" applyNumberFormat="1" applyFont="1" applyFill="1" applyBorder="1" applyAlignment="1">
      <alignment horizontal="center" vertical="center"/>
    </xf>
    <xf numFmtId="168" fontId="76" fillId="5" borderId="2" xfId="0" applyNumberFormat="1" applyFont="1" applyFill="1" applyBorder="1" applyAlignment="1">
      <alignment horizontal="center" vertical="center"/>
    </xf>
    <xf numFmtId="168" fontId="63" fillId="6" borderId="2" xfId="0" applyNumberFormat="1" applyFont="1" applyFill="1" applyBorder="1" applyAlignment="1">
      <alignment horizontal="center" vertical="center" wrapText="1"/>
    </xf>
    <xf numFmtId="168" fontId="76" fillId="6" borderId="2" xfId="0" applyNumberFormat="1" applyFont="1" applyFill="1" applyBorder="1" applyAlignment="1">
      <alignment horizontal="center" vertical="center"/>
    </xf>
    <xf numFmtId="168" fontId="57" fillId="0" borderId="2" xfId="0" applyNumberFormat="1" applyFont="1" applyBorder="1" applyAlignment="1">
      <alignment horizontal="center" vertical="center" wrapText="1"/>
    </xf>
    <xf numFmtId="168" fontId="75" fillId="0" borderId="2" xfId="0" applyNumberFormat="1" applyFont="1" applyBorder="1" applyAlignment="1">
      <alignment horizontal="center" vertical="center"/>
    </xf>
    <xf numFmtId="168" fontId="70" fillId="0" borderId="2" xfId="0" applyNumberFormat="1" applyFont="1" applyBorder="1" applyAlignment="1">
      <alignment horizontal="center" vertical="center"/>
    </xf>
    <xf numFmtId="0" fontId="57" fillId="0" borderId="2" xfId="663" applyFont="1" applyBorder="1" applyAlignment="1">
      <alignment horizontal="center" vertical="center"/>
    </xf>
    <xf numFmtId="0" fontId="63" fillId="72" borderId="2" xfId="663" applyFont="1" applyFill="1" applyBorder="1" applyAlignment="1">
      <alignment vertical="center" wrapText="1"/>
    </xf>
    <xf numFmtId="168" fontId="63" fillId="0" borderId="2" xfId="0" applyNumberFormat="1" applyFont="1" applyBorder="1" applyAlignment="1">
      <alignment horizontal="right" vertical="center" wrapText="1"/>
    </xf>
    <xf numFmtId="168" fontId="74" fillId="0" borderId="2" xfId="0" applyNumberFormat="1" applyFont="1" applyBorder="1" applyAlignment="1">
      <alignment horizontal="right" vertical="center" wrapText="1"/>
    </xf>
    <xf numFmtId="168" fontId="78" fillId="0" borderId="2" xfId="0" applyNumberFormat="1" applyFont="1" applyBorder="1" applyAlignment="1">
      <alignment horizontal="right" vertical="center" wrapText="1"/>
    </xf>
    <xf numFmtId="0" fontId="57" fillId="72" borderId="2" xfId="663" applyFont="1" applyFill="1" applyBorder="1" applyAlignment="1">
      <alignment horizontal="left" vertical="center" wrapText="1" indent="1"/>
    </xf>
    <xf numFmtId="168" fontId="63" fillId="72" borderId="2" xfId="663" applyNumberFormat="1" applyFont="1" applyFill="1" applyBorder="1" applyAlignment="1">
      <alignment horizontal="right" vertical="center" wrapText="1"/>
    </xf>
    <xf numFmtId="168" fontId="57" fillId="72" borderId="2" xfId="663" applyNumberFormat="1" applyFont="1" applyFill="1" applyBorder="1" applyAlignment="1">
      <alignment horizontal="right" vertical="center" wrapText="1"/>
    </xf>
    <xf numFmtId="168" fontId="57" fillId="2" borderId="2" xfId="0" applyNumberFormat="1" applyFont="1" applyFill="1" applyBorder="1" applyAlignment="1">
      <alignment horizontal="right" vertical="center" wrapText="1"/>
    </xf>
    <xf numFmtId="169" fontId="63" fillId="72" borderId="0" xfId="663" applyNumberFormat="1" applyFont="1" applyFill="1" applyBorder="1" applyAlignment="1">
      <alignment horizontal="right" vertical="center" wrapText="1"/>
    </xf>
    <xf numFmtId="169" fontId="57" fillId="72" borderId="0" xfId="663" applyNumberFormat="1" applyFont="1" applyFill="1" applyBorder="1" applyAlignment="1">
      <alignment horizontal="right" vertical="center" wrapText="1"/>
    </xf>
    <xf numFmtId="168" fontId="63" fillId="0" borderId="0" xfId="0" applyNumberFormat="1" applyFont="1" applyBorder="1" applyAlignment="1">
      <alignment horizontal="right" vertical="center" wrapText="1"/>
    </xf>
    <xf numFmtId="168" fontId="57" fillId="2" borderId="0" xfId="0" applyNumberFormat="1" applyFont="1" applyFill="1" applyBorder="1" applyAlignment="1">
      <alignment horizontal="right" vertical="center" wrapText="1"/>
    </xf>
    <xf numFmtId="0" fontId="57" fillId="0" borderId="0" xfId="663" applyFont="1" applyBorder="1" applyAlignment="1">
      <alignment horizontal="center" vertical="center"/>
    </xf>
    <xf numFmtId="0" fontId="57" fillId="72" borderId="0" xfId="663" applyFont="1" applyFill="1" applyBorder="1" applyAlignment="1">
      <alignment horizontal="left" vertical="center" wrapText="1" indent="1"/>
    </xf>
    <xf numFmtId="0" fontId="57" fillId="0" borderId="0" xfId="1" applyFont="1" applyAlignment="1">
      <alignment wrapText="1"/>
    </xf>
    <xf numFmtId="0" fontId="6" fillId="0" borderId="1" xfId="1" applyFont="1" applyBorder="1" applyAlignment="1">
      <alignment horizontal="center" vertical="center" wrapText="1"/>
    </xf>
    <xf numFmtId="0" fontId="63" fillId="0" borderId="2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 wrapText="1"/>
    </xf>
    <xf numFmtId="0" fontId="63" fillId="0" borderId="24" xfId="0" applyFont="1" applyBorder="1" applyAlignment="1">
      <alignment horizontal="center" vertical="center" wrapText="1"/>
    </xf>
    <xf numFmtId="168" fontId="71" fillId="0" borderId="2" xfId="0" applyNumberFormat="1" applyFont="1" applyBorder="1" applyAlignment="1">
      <alignment horizontal="center" vertical="center"/>
    </xf>
    <xf numFmtId="168" fontId="79" fillId="0" borderId="2" xfId="0" applyNumberFormat="1" applyFont="1" applyBorder="1" applyAlignment="1">
      <alignment horizontal="center" vertical="center"/>
    </xf>
    <xf numFmtId="168" fontId="80" fillId="0" borderId="2" xfId="0" applyNumberFormat="1" applyFont="1" applyBorder="1" applyAlignment="1">
      <alignment horizontal="center" vertical="center" wrapText="1"/>
    </xf>
    <xf numFmtId="0" fontId="80" fillId="0" borderId="2" xfId="0" applyFont="1" applyBorder="1" applyAlignment="1">
      <alignment vertical="justify" wrapText="1"/>
    </xf>
    <xf numFmtId="168" fontId="80" fillId="2" borderId="2" xfId="0" applyNumberFormat="1" applyFont="1" applyFill="1" applyBorder="1" applyAlignment="1">
      <alignment horizontal="center" vertical="center" wrapText="1"/>
    </xf>
    <xf numFmtId="168" fontId="79" fillId="2" borderId="2" xfId="0" applyNumberFormat="1" applyFont="1" applyFill="1" applyBorder="1" applyAlignment="1">
      <alignment horizontal="center" vertical="center"/>
    </xf>
    <xf numFmtId="0" fontId="81" fillId="0" borderId="2" xfId="0" applyFont="1" applyBorder="1" applyAlignment="1">
      <alignment wrapText="1"/>
    </xf>
    <xf numFmtId="168" fontId="0" fillId="2" borderId="0" xfId="0" applyNumberFormat="1" applyFill="1"/>
    <xf numFmtId="0" fontId="80" fillId="2" borderId="2" xfId="0" applyFont="1" applyFill="1" applyBorder="1" applyAlignment="1">
      <alignment vertical="justify" wrapText="1"/>
    </xf>
    <xf numFmtId="0" fontId="80" fillId="2" borderId="2" xfId="0" applyFont="1" applyFill="1" applyBorder="1" applyAlignment="1">
      <alignment horizontal="center" vertical="top" wrapText="1"/>
    </xf>
    <xf numFmtId="0" fontId="67" fillId="2" borderId="0" xfId="0" applyFont="1" applyFill="1"/>
    <xf numFmtId="0" fontId="57" fillId="67" borderId="2" xfId="663" applyFont="1" applyFill="1" applyBorder="1" applyAlignment="1">
      <alignment horizontal="center" vertical="center"/>
    </xf>
    <xf numFmtId="0" fontId="63" fillId="67" borderId="2" xfId="663" applyFont="1" applyFill="1" applyBorder="1" applyAlignment="1">
      <alignment vertical="center" wrapText="1"/>
    </xf>
    <xf numFmtId="168" fontId="63" fillId="67" borderId="2" xfId="0" applyNumberFormat="1" applyFont="1" applyFill="1" applyBorder="1" applyAlignment="1">
      <alignment horizontal="right" vertical="center" wrapText="1"/>
    </xf>
    <xf numFmtId="0" fontId="58" fillId="73" borderId="2" xfId="0" applyFont="1" applyFill="1" applyBorder="1"/>
    <xf numFmtId="49" fontId="6" fillId="73" borderId="2" xfId="1" applyNumberFormat="1" applyFont="1" applyFill="1" applyBorder="1" applyAlignment="1">
      <alignment horizontal="center" wrapText="1"/>
    </xf>
    <xf numFmtId="0" fontId="6" fillId="73" borderId="2" xfId="1" applyFont="1" applyFill="1" applyBorder="1" applyAlignment="1">
      <alignment wrapText="1"/>
    </xf>
    <xf numFmtId="168" fontId="6" fillId="73" borderId="2" xfId="1" applyNumberFormat="1" applyFont="1" applyFill="1" applyBorder="1" applyAlignment="1">
      <alignment horizontal="center" wrapText="1"/>
    </xf>
    <xf numFmtId="168" fontId="63" fillId="72" borderId="0" xfId="663" applyNumberFormat="1" applyFont="1" applyFill="1" applyBorder="1" applyAlignment="1">
      <alignment horizontal="right" vertical="center" wrapText="1"/>
    </xf>
    <xf numFmtId="168" fontId="57" fillId="72" borderId="0" xfId="663" applyNumberFormat="1" applyFont="1" applyFill="1" applyBorder="1" applyAlignment="1">
      <alignment horizontal="right" vertical="center" wrapText="1"/>
    </xf>
    <xf numFmtId="0" fontId="63" fillId="2" borderId="2" xfId="0" applyFont="1" applyFill="1" applyBorder="1" applyAlignment="1">
      <alignment vertical="justify" wrapText="1"/>
    </xf>
    <xf numFmtId="0" fontId="74" fillId="0" borderId="0" xfId="0" applyFont="1" applyBorder="1" applyAlignment="1">
      <alignment horizontal="center" vertical="center" wrapText="1"/>
    </xf>
    <xf numFmtId="0" fontId="80" fillId="0" borderId="2" xfId="0" applyFont="1" applyFill="1" applyBorder="1" applyAlignment="1">
      <alignment vertical="justify" wrapText="1"/>
    </xf>
    <xf numFmtId="0" fontId="63" fillId="0" borderId="2" xfId="0" applyFont="1" applyFill="1" applyBorder="1" applyAlignment="1">
      <alignment vertical="justify" wrapText="1"/>
    </xf>
    <xf numFmtId="0" fontId="82" fillId="0" borderId="0" xfId="0" applyFont="1"/>
    <xf numFmtId="168" fontId="82" fillId="0" borderId="0" xfId="0" applyNumberFormat="1" applyFont="1"/>
    <xf numFmtId="0" fontId="68" fillId="0" borderId="0" xfId="0" applyFont="1" applyAlignment="1">
      <alignment horizontal="left"/>
    </xf>
    <xf numFmtId="0" fontId="68" fillId="2" borderId="0" xfId="1" applyFont="1" applyFill="1" applyAlignment="1">
      <alignment horizontal="left" vertical="center"/>
    </xf>
    <xf numFmtId="0" fontId="57" fillId="2" borderId="0" xfId="1" applyFont="1" applyFill="1" applyAlignment="1">
      <alignment horizontal="left" vertical="center" wrapText="1"/>
    </xf>
    <xf numFmtId="0" fontId="57" fillId="0" borderId="0" xfId="1" applyFont="1" applyAlignment="1">
      <alignment horizontal="left" wrapText="1"/>
    </xf>
    <xf numFmtId="0" fontId="63" fillId="0" borderId="2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 wrapText="1"/>
    </xf>
    <xf numFmtId="0" fontId="63" fillId="0" borderId="26" xfId="0" applyFont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 vertical="top" wrapText="1"/>
    </xf>
    <xf numFmtId="0" fontId="57" fillId="2" borderId="0" xfId="1" applyFont="1" applyFill="1" applyAlignment="1">
      <alignment vertical="center" wrapText="1"/>
    </xf>
    <xf numFmtId="0" fontId="6" fillId="70" borderId="2" xfId="1" applyFont="1" applyFill="1" applyBorder="1" applyAlignment="1">
      <alignment vertical="top" wrapText="1"/>
    </xf>
    <xf numFmtId="49" fontId="6" fillId="70" borderId="2" xfId="1" applyNumberFormat="1" applyFont="1" applyFill="1" applyBorder="1" applyAlignment="1">
      <alignment horizontal="center" wrapText="1"/>
    </xf>
    <xf numFmtId="168" fontId="6" fillId="70" borderId="2" xfId="1" applyNumberFormat="1" applyFont="1" applyFill="1" applyBorder="1" applyAlignment="1">
      <alignment horizontal="center" wrapText="1"/>
    </xf>
    <xf numFmtId="0" fontId="6" fillId="2" borderId="2" xfId="1" applyFont="1" applyFill="1" applyBorder="1" applyAlignment="1">
      <alignment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83" fillId="2" borderId="2" xfId="0" applyFont="1" applyFill="1" applyBorder="1" applyAlignment="1">
      <alignment horizontal="center"/>
    </xf>
    <xf numFmtId="0" fontId="60" fillId="2" borderId="0" xfId="0" applyFont="1" applyFill="1"/>
    <xf numFmtId="49" fontId="6" fillId="73" borderId="2" xfId="1" applyNumberFormat="1" applyFont="1" applyFill="1" applyBorder="1" applyAlignment="1">
      <alignment horizontal="left" wrapText="1"/>
    </xf>
    <xf numFmtId="0" fontId="6" fillId="7" borderId="2" xfId="1" applyNumberFormat="1" applyFont="1" applyFill="1" applyBorder="1" applyAlignment="1">
      <alignment horizontal="left" vertical="top" wrapText="1"/>
    </xf>
    <xf numFmtId="165" fontId="6" fillId="6" borderId="2" xfId="1" applyNumberFormat="1" applyFont="1" applyFill="1" applyBorder="1" applyAlignment="1">
      <alignment horizontal="center" wrapText="1"/>
    </xf>
    <xf numFmtId="165" fontId="6" fillId="0" borderId="2" xfId="1" applyNumberFormat="1" applyFont="1" applyFill="1" applyBorder="1" applyAlignment="1">
      <alignment horizontal="center" wrapText="1"/>
    </xf>
    <xf numFmtId="165" fontId="6" fillId="69" borderId="2" xfId="1" applyNumberFormat="1" applyFont="1" applyFill="1" applyBorder="1" applyAlignment="1">
      <alignment horizontal="center" vertical="top" wrapText="1"/>
    </xf>
    <xf numFmtId="165" fontId="6" fillId="4" borderId="2" xfId="1" applyNumberFormat="1" applyFont="1" applyFill="1" applyBorder="1" applyAlignment="1">
      <alignment horizontal="center" wrapText="1"/>
    </xf>
    <xf numFmtId="165" fontId="6" fillId="5" borderId="2" xfId="1" applyNumberFormat="1" applyFont="1" applyFill="1" applyBorder="1" applyAlignment="1">
      <alignment horizontal="center" wrapText="1"/>
    </xf>
    <xf numFmtId="165" fontId="3" fillId="2" borderId="2" xfId="1" applyNumberFormat="1" applyFont="1" applyFill="1" applyBorder="1" applyAlignment="1">
      <alignment horizontal="center" wrapText="1"/>
    </xf>
    <xf numFmtId="165" fontId="6" fillId="2" borderId="2" xfId="1" applyNumberFormat="1" applyFont="1" applyFill="1" applyBorder="1" applyAlignment="1">
      <alignment horizontal="center" wrapText="1"/>
    </xf>
    <xf numFmtId="165" fontId="3" fillId="0" borderId="2" xfId="1" applyNumberFormat="1" applyFont="1" applyFill="1" applyBorder="1" applyAlignment="1">
      <alignment horizontal="center" wrapText="1"/>
    </xf>
    <xf numFmtId="165" fontId="3" fillId="2" borderId="2" xfId="1" applyNumberFormat="1" applyFont="1" applyFill="1" applyBorder="1" applyAlignment="1">
      <alignment horizontal="center"/>
    </xf>
    <xf numFmtId="165" fontId="6" fillId="66" borderId="2" xfId="1" applyNumberFormat="1" applyFont="1" applyFill="1" applyBorder="1" applyAlignment="1">
      <alignment horizontal="center"/>
    </xf>
    <xf numFmtId="165" fontId="6" fillId="70" borderId="2" xfId="1" applyNumberFormat="1" applyFont="1" applyFill="1" applyBorder="1" applyAlignment="1">
      <alignment horizontal="center"/>
    </xf>
    <xf numFmtId="165" fontId="6" fillId="2" borderId="2" xfId="1" applyNumberFormat="1" applyFont="1" applyFill="1" applyBorder="1" applyAlignment="1">
      <alignment horizontal="center"/>
    </xf>
    <xf numFmtId="165" fontId="6" fillId="68" borderId="2" xfId="1" applyNumberFormat="1" applyFont="1" applyFill="1" applyBorder="1" applyAlignment="1">
      <alignment horizontal="center" vertical="top" wrapText="1"/>
    </xf>
    <xf numFmtId="165" fontId="6" fillId="66" borderId="2" xfId="1" applyNumberFormat="1" applyFont="1" applyFill="1" applyBorder="1" applyAlignment="1">
      <alignment horizontal="center" vertical="top" wrapText="1"/>
    </xf>
    <xf numFmtId="165" fontId="6" fillId="5" borderId="2" xfId="1" applyNumberFormat="1" applyFont="1" applyFill="1" applyBorder="1" applyAlignment="1">
      <alignment horizontal="center"/>
    </xf>
    <xf numFmtId="165" fontId="6" fillId="66" borderId="2" xfId="1" applyNumberFormat="1" applyFont="1" applyFill="1" applyBorder="1" applyAlignment="1">
      <alignment horizontal="center" wrapText="1"/>
    </xf>
    <xf numFmtId="165" fontId="6" fillId="7" borderId="2" xfId="1" applyNumberFormat="1" applyFont="1" applyFill="1" applyBorder="1" applyAlignment="1">
      <alignment horizontal="center" wrapText="1"/>
    </xf>
    <xf numFmtId="165" fontId="6" fillId="7" borderId="2" xfId="1" applyNumberFormat="1" applyFont="1" applyFill="1" applyBorder="1" applyAlignment="1">
      <alignment horizontal="center"/>
    </xf>
    <xf numFmtId="165" fontId="6" fillId="73" borderId="2" xfId="1" applyNumberFormat="1" applyFont="1" applyFill="1" applyBorder="1" applyAlignment="1">
      <alignment horizontal="center" wrapText="1"/>
    </xf>
    <xf numFmtId="165" fontId="6" fillId="70" borderId="2" xfId="1" applyNumberFormat="1" applyFont="1" applyFill="1" applyBorder="1" applyAlignment="1">
      <alignment horizontal="center" wrapText="1"/>
    </xf>
    <xf numFmtId="165" fontId="6" fillId="69" borderId="2" xfId="1" applyNumberFormat="1" applyFont="1" applyFill="1" applyBorder="1" applyAlignment="1">
      <alignment horizontal="center" wrapText="1"/>
    </xf>
    <xf numFmtId="165" fontId="6" fillId="68" borderId="2" xfId="1" applyNumberFormat="1" applyFont="1" applyFill="1" applyBorder="1" applyAlignment="1">
      <alignment horizontal="center" wrapText="1"/>
    </xf>
    <xf numFmtId="165" fontId="83" fillId="2" borderId="2" xfId="0" applyNumberFormat="1" applyFont="1" applyFill="1" applyBorder="1" applyAlignment="1">
      <alignment horizontal="center"/>
    </xf>
    <xf numFmtId="165" fontId="6" fillId="7" borderId="2" xfId="1" applyNumberFormat="1" applyFont="1" applyFill="1" applyBorder="1" applyAlignment="1">
      <alignment horizontal="center" vertical="top" wrapText="1"/>
    </xf>
    <xf numFmtId="165" fontId="6" fillId="6" borderId="2" xfId="1" applyNumberFormat="1" applyFont="1" applyFill="1" applyBorder="1" applyAlignment="1">
      <alignment horizontal="center" vertical="top" wrapText="1"/>
    </xf>
    <xf numFmtId="165" fontId="3" fillId="0" borderId="2" xfId="1" applyNumberFormat="1" applyFont="1" applyFill="1" applyBorder="1" applyAlignment="1">
      <alignment horizontal="center" vertical="top" wrapText="1"/>
    </xf>
    <xf numFmtId="165" fontId="5" fillId="2" borderId="2" xfId="1" applyNumberFormat="1" applyFont="1" applyFill="1" applyBorder="1" applyAlignment="1">
      <alignment horizontal="center" wrapText="1"/>
    </xf>
    <xf numFmtId="165" fontId="6" fillId="5" borderId="2" xfId="1" applyNumberFormat="1" applyFont="1" applyFill="1" applyBorder="1" applyAlignment="1">
      <alignment horizontal="center" vertical="top" wrapText="1"/>
    </xf>
    <xf numFmtId="165" fontId="6" fillId="0" borderId="2" xfId="1" applyNumberFormat="1" applyFont="1" applyFill="1" applyBorder="1" applyAlignment="1">
      <alignment horizontal="center" vertical="top" wrapText="1"/>
    </xf>
    <xf numFmtId="165" fontId="6" fillId="6" borderId="2" xfId="1" applyNumberFormat="1" applyFont="1" applyFill="1" applyBorder="1" applyAlignment="1">
      <alignment horizontal="center"/>
    </xf>
    <xf numFmtId="168" fontId="58" fillId="0" borderId="0" xfId="0" applyNumberFormat="1" applyFont="1"/>
    <xf numFmtId="0" fontId="63" fillId="2" borderId="2" xfId="0" applyFont="1" applyFill="1" applyBorder="1" applyAlignment="1">
      <alignment horizontal="center" vertical="top" wrapText="1"/>
    </xf>
    <xf numFmtId="168" fontId="63" fillId="2" borderId="2" xfId="0" applyNumberFormat="1" applyFont="1" applyFill="1" applyBorder="1" applyAlignment="1">
      <alignment horizontal="center" vertical="center" wrapText="1"/>
    </xf>
    <xf numFmtId="0" fontId="85" fillId="2" borderId="0" xfId="0" applyFont="1" applyFill="1"/>
    <xf numFmtId="0" fontId="86" fillId="0" borderId="0" xfId="388" applyNumberFormat="1" applyFont="1" applyFill="1" applyBorder="1" applyAlignment="1">
      <alignment horizontal="right" vertical="center"/>
    </xf>
    <xf numFmtId="0" fontId="87" fillId="0" borderId="0" xfId="388" applyNumberFormat="1" applyFont="1" applyFill="1" applyBorder="1" applyAlignment="1">
      <alignment horizontal="right" vertical="center"/>
    </xf>
    <xf numFmtId="0" fontId="6" fillId="0" borderId="0" xfId="388" applyFont="1" applyAlignment="1">
      <alignment horizontal="left"/>
    </xf>
    <xf numFmtId="0" fontId="87" fillId="0" borderId="0" xfId="388" applyFont="1" applyAlignment="1"/>
    <xf numFmtId="0" fontId="3" fillId="2" borderId="0" xfId="1" applyFont="1" applyFill="1" applyAlignment="1">
      <alignment horizontal="left" vertical="center" wrapText="1"/>
    </xf>
    <xf numFmtId="0" fontId="86" fillId="0" borderId="0" xfId="388" applyNumberFormat="1" applyFont="1" applyFill="1" applyBorder="1" applyAlignment="1">
      <alignment vertical="center"/>
    </xf>
    <xf numFmtId="0" fontId="3" fillId="0" borderId="0" xfId="1" applyFont="1" applyAlignment="1">
      <alignment horizontal="left"/>
    </xf>
    <xf numFmtId="0" fontId="88" fillId="0" borderId="0" xfId="388" applyNumberFormat="1" applyFont="1" applyFill="1" applyBorder="1" applyAlignment="1">
      <alignment horizontal="center" vertical="center" wrapText="1"/>
    </xf>
    <xf numFmtId="0" fontId="49" fillId="0" borderId="0" xfId="388"/>
    <xf numFmtId="170" fontId="89" fillId="0" borderId="0" xfId="388" applyNumberFormat="1" applyFont="1" applyFill="1" applyBorder="1" applyAlignment="1">
      <alignment horizontal="right" vertical="center" wrapText="1"/>
    </xf>
    <xf numFmtId="0" fontId="87" fillId="0" borderId="0" xfId="388" applyFont="1" applyBorder="1" applyAlignment="1">
      <alignment horizontal="center" vertical="center"/>
    </xf>
    <xf numFmtId="0" fontId="87" fillId="0" borderId="0" xfId="388" applyFont="1" applyBorder="1" applyAlignment="1">
      <alignment horizontal="center" vertical="center" wrapText="1"/>
    </xf>
    <xf numFmtId="49" fontId="92" fillId="0" borderId="29" xfId="388" applyNumberFormat="1" applyFont="1" applyFill="1" applyBorder="1" applyAlignment="1">
      <alignment horizontal="center" vertical="center"/>
    </xf>
    <xf numFmtId="49" fontId="92" fillId="0" borderId="28" xfId="388" applyNumberFormat="1" applyFont="1" applyFill="1" applyBorder="1" applyAlignment="1">
      <alignment horizontal="center" vertical="center"/>
    </xf>
    <xf numFmtId="0" fontId="93" fillId="0" borderId="2" xfId="388" applyFont="1" applyBorder="1" applyAlignment="1">
      <alignment horizontal="center"/>
    </xf>
    <xf numFmtId="0" fontId="93" fillId="0" borderId="0" xfId="388" applyFont="1" applyBorder="1" applyAlignment="1">
      <alignment horizontal="center"/>
    </xf>
    <xf numFmtId="49" fontId="94" fillId="6" borderId="30" xfId="388" applyNumberFormat="1" applyFont="1" applyFill="1" applyBorder="1" applyAlignment="1">
      <alignment horizontal="center" vertical="center" wrapText="1"/>
    </xf>
    <xf numFmtId="170" fontId="88" fillId="6" borderId="3" xfId="388" applyNumberFormat="1" applyFont="1" applyFill="1" applyBorder="1" applyAlignment="1">
      <alignment horizontal="justify" vertical="center" wrapText="1"/>
    </xf>
    <xf numFmtId="168" fontId="88" fillId="6" borderId="2" xfId="388" applyNumberFormat="1" applyFont="1" applyFill="1" applyBorder="1" applyAlignment="1">
      <alignment horizontal="center" vertical="center" wrapText="1"/>
    </xf>
    <xf numFmtId="165" fontId="88" fillId="6" borderId="2" xfId="388" applyNumberFormat="1" applyFont="1" applyFill="1" applyBorder="1" applyAlignment="1">
      <alignment horizontal="center" vertical="center" wrapText="1"/>
    </xf>
    <xf numFmtId="165" fontId="88" fillId="6" borderId="0" xfId="388" applyNumberFormat="1" applyFont="1" applyFill="1" applyBorder="1" applyAlignment="1">
      <alignment horizontal="right" wrapText="1"/>
    </xf>
    <xf numFmtId="49" fontId="95" fillId="67" borderId="30" xfId="388" applyNumberFormat="1" applyFont="1" applyFill="1" applyBorder="1" applyAlignment="1">
      <alignment horizontal="center" vertical="center" wrapText="1"/>
    </xf>
    <xf numFmtId="170" fontId="95" fillId="67" borderId="3" xfId="388" applyNumberFormat="1" applyFont="1" applyFill="1" applyBorder="1" applyAlignment="1">
      <alignment horizontal="justify" vertical="center" wrapText="1"/>
    </xf>
    <xf numFmtId="168" fontId="95" fillId="67" borderId="2" xfId="388" applyNumberFormat="1" applyFont="1" applyFill="1" applyBorder="1" applyAlignment="1">
      <alignment horizontal="center" vertical="center" wrapText="1"/>
    </xf>
    <xf numFmtId="165" fontId="95" fillId="67" borderId="2" xfId="388" applyNumberFormat="1" applyFont="1" applyFill="1" applyBorder="1" applyAlignment="1">
      <alignment horizontal="center" vertical="center" wrapText="1"/>
    </xf>
    <xf numFmtId="165" fontId="95" fillId="67" borderId="0" xfId="388" applyNumberFormat="1" applyFont="1" applyFill="1" applyBorder="1" applyAlignment="1">
      <alignment horizontal="right" wrapText="1"/>
    </xf>
    <xf numFmtId="49" fontId="88" fillId="0" borderId="30" xfId="388" applyNumberFormat="1" applyFont="1" applyFill="1" applyBorder="1" applyAlignment="1">
      <alignment horizontal="center" vertical="center" wrapText="1"/>
    </xf>
    <xf numFmtId="170" fontId="88" fillId="0" borderId="3" xfId="388" applyNumberFormat="1" applyFont="1" applyFill="1" applyBorder="1" applyAlignment="1">
      <alignment horizontal="justify" vertical="center" wrapText="1"/>
    </xf>
    <xf numFmtId="168" fontId="88" fillId="0" borderId="2" xfId="388" applyNumberFormat="1" applyFont="1" applyFill="1" applyBorder="1" applyAlignment="1">
      <alignment horizontal="center" vertical="center" wrapText="1"/>
    </xf>
    <xf numFmtId="165" fontId="88" fillId="0" borderId="2" xfId="388" applyNumberFormat="1" applyFont="1" applyFill="1" applyBorder="1" applyAlignment="1">
      <alignment horizontal="center" vertical="center" wrapText="1"/>
    </xf>
    <xf numFmtId="165" fontId="88" fillId="0" borderId="0" xfId="388" applyNumberFormat="1" applyFont="1" applyFill="1" applyBorder="1" applyAlignment="1">
      <alignment horizontal="right" wrapText="1"/>
    </xf>
    <xf numFmtId="49" fontId="96" fillId="0" borderId="30" xfId="388" applyNumberFormat="1" applyFont="1" applyFill="1" applyBorder="1" applyAlignment="1">
      <alignment horizontal="center" vertical="center" wrapText="1"/>
    </xf>
    <xf numFmtId="170" fontId="96" fillId="0" borderId="3" xfId="388" applyNumberFormat="1" applyFont="1" applyFill="1" applyBorder="1" applyAlignment="1">
      <alignment horizontal="justify" vertical="center" wrapText="1"/>
    </xf>
    <xf numFmtId="168" fontId="96" fillId="0" borderId="2" xfId="388" applyNumberFormat="1" applyFont="1" applyFill="1" applyBorder="1" applyAlignment="1">
      <alignment horizontal="center" vertical="center" wrapText="1"/>
    </xf>
    <xf numFmtId="165" fontId="96" fillId="0" borderId="2" xfId="388" applyNumberFormat="1" applyFont="1" applyFill="1" applyBorder="1" applyAlignment="1">
      <alignment horizontal="center" vertical="center" wrapText="1"/>
    </xf>
    <xf numFmtId="165" fontId="96" fillId="0" borderId="0" xfId="388" applyNumberFormat="1" applyFont="1" applyFill="1" applyBorder="1" applyAlignment="1">
      <alignment horizontal="right" wrapText="1"/>
    </xf>
    <xf numFmtId="0" fontId="67" fillId="0" borderId="0" xfId="0" applyFont="1"/>
    <xf numFmtId="49" fontId="95" fillId="0" borderId="30" xfId="388" applyNumberFormat="1" applyFont="1" applyFill="1" applyBorder="1" applyAlignment="1">
      <alignment horizontal="center" vertical="center" wrapText="1"/>
    </xf>
    <xf numFmtId="170" fontId="95" fillId="0" borderId="3" xfId="388" applyNumberFormat="1" applyFont="1" applyFill="1" applyBorder="1" applyAlignment="1">
      <alignment horizontal="justify" vertical="center" wrapText="1"/>
    </xf>
    <xf numFmtId="168" fontId="95" fillId="0" borderId="2" xfId="388" applyNumberFormat="1" applyFont="1" applyFill="1" applyBorder="1" applyAlignment="1">
      <alignment horizontal="center" vertical="center" wrapText="1"/>
    </xf>
    <xf numFmtId="165" fontId="95" fillId="0" borderId="2" xfId="388" applyNumberFormat="1" applyFont="1" applyFill="1" applyBorder="1" applyAlignment="1">
      <alignment horizontal="center" vertical="center" wrapText="1"/>
    </xf>
    <xf numFmtId="165" fontId="95" fillId="0" borderId="0" xfId="388" applyNumberFormat="1" applyFont="1" applyFill="1" applyBorder="1" applyAlignment="1">
      <alignment horizontal="right" wrapText="1"/>
    </xf>
    <xf numFmtId="168" fontId="94" fillId="0" borderId="2" xfId="388" applyNumberFormat="1" applyFont="1" applyFill="1" applyBorder="1" applyAlignment="1">
      <alignment horizontal="center" vertical="center" wrapText="1"/>
    </xf>
    <xf numFmtId="165" fontId="94" fillId="0" borderId="2" xfId="388" applyNumberFormat="1" applyFont="1" applyFill="1" applyBorder="1" applyAlignment="1">
      <alignment horizontal="center" vertical="center" wrapText="1"/>
    </xf>
    <xf numFmtId="168" fontId="97" fillId="0" borderId="2" xfId="388" applyNumberFormat="1" applyFont="1" applyFill="1" applyBorder="1" applyAlignment="1">
      <alignment horizontal="center" vertical="center" wrapText="1"/>
    </xf>
    <xf numFmtId="165" fontId="97" fillId="0" borderId="2" xfId="388" applyNumberFormat="1" applyFont="1" applyFill="1" applyBorder="1" applyAlignment="1">
      <alignment horizontal="center" vertical="center" wrapText="1"/>
    </xf>
    <xf numFmtId="168" fontId="98" fillId="0" borderId="2" xfId="388" applyNumberFormat="1" applyFont="1" applyFill="1" applyBorder="1" applyAlignment="1">
      <alignment horizontal="center" vertical="center" wrapText="1"/>
    </xf>
    <xf numFmtId="165" fontId="98" fillId="0" borderId="2" xfId="388" applyNumberFormat="1" applyFont="1" applyFill="1" applyBorder="1" applyAlignment="1">
      <alignment horizontal="center" vertical="center" wrapText="1"/>
    </xf>
    <xf numFmtId="49" fontId="97" fillId="0" borderId="2" xfId="388" applyNumberFormat="1" applyFont="1" applyFill="1" applyBorder="1" applyAlignment="1">
      <alignment horizontal="center" vertical="center" wrapText="1"/>
    </xf>
    <xf numFmtId="170" fontId="97" fillId="0" borderId="2" xfId="388" applyNumberFormat="1" applyFont="1" applyFill="1" applyBorder="1" applyAlignment="1">
      <alignment horizontal="justify" vertical="center" wrapText="1"/>
    </xf>
    <xf numFmtId="165" fontId="99" fillId="0" borderId="0" xfId="388" applyNumberFormat="1" applyFont="1" applyFill="1" applyBorder="1" applyAlignment="1">
      <alignment horizontal="right" wrapText="1"/>
    </xf>
    <xf numFmtId="49" fontId="98" fillId="0" borderId="2" xfId="388" applyNumberFormat="1" applyFont="1" applyFill="1" applyBorder="1" applyAlignment="1">
      <alignment horizontal="center" vertical="center" wrapText="1"/>
    </xf>
    <xf numFmtId="170" fontId="98" fillId="0" borderId="2" xfId="388" applyNumberFormat="1" applyFont="1" applyFill="1" applyBorder="1" applyAlignment="1">
      <alignment horizontal="justify" vertical="center" wrapText="1"/>
    </xf>
    <xf numFmtId="170" fontId="98" fillId="0" borderId="3" xfId="388" quotePrefix="1" applyNumberFormat="1" applyFont="1" applyFill="1" applyBorder="1" applyAlignment="1">
      <alignment horizontal="justify" vertical="center" wrapText="1"/>
    </xf>
    <xf numFmtId="49" fontId="97" fillId="0" borderId="30" xfId="388" applyNumberFormat="1" applyFont="1" applyFill="1" applyBorder="1" applyAlignment="1">
      <alignment horizontal="center" vertical="center" wrapText="1"/>
    </xf>
    <xf numFmtId="170" fontId="97" fillId="0" borderId="3" xfId="388" applyNumberFormat="1" applyFont="1" applyFill="1" applyBorder="1" applyAlignment="1">
      <alignment horizontal="justify" vertical="center" wrapText="1"/>
    </xf>
    <xf numFmtId="165" fontId="97" fillId="0" borderId="0" xfId="388" applyNumberFormat="1" applyFont="1" applyFill="1" applyBorder="1" applyAlignment="1">
      <alignment horizontal="right" wrapText="1"/>
    </xf>
    <xf numFmtId="49" fontId="98" fillId="0" borderId="30" xfId="388" applyNumberFormat="1" applyFont="1" applyFill="1" applyBorder="1" applyAlignment="1">
      <alignment horizontal="center" vertical="center" wrapText="1"/>
    </xf>
    <xf numFmtId="170" fontId="98" fillId="0" borderId="3" xfId="388" applyNumberFormat="1" applyFont="1" applyFill="1" applyBorder="1" applyAlignment="1">
      <alignment horizontal="justify" vertical="center" wrapText="1"/>
    </xf>
    <xf numFmtId="165" fontId="98" fillId="0" borderId="0" xfId="388" applyNumberFormat="1" applyFont="1" applyFill="1" applyBorder="1" applyAlignment="1">
      <alignment horizontal="right" wrapText="1"/>
    </xf>
    <xf numFmtId="49" fontId="95" fillId="0" borderId="2" xfId="388" applyNumberFormat="1" applyFont="1" applyFill="1" applyBorder="1" applyAlignment="1">
      <alignment horizontal="center" vertical="center" wrapText="1"/>
    </xf>
    <xf numFmtId="170" fontId="95" fillId="0" borderId="2" xfId="388" applyNumberFormat="1" applyFont="1" applyFill="1" applyBorder="1" applyAlignment="1">
      <alignment horizontal="justify" vertical="center" wrapText="1"/>
    </xf>
    <xf numFmtId="168" fontId="98" fillId="2" borderId="2" xfId="388" applyNumberFormat="1" applyFont="1" applyFill="1" applyBorder="1" applyAlignment="1">
      <alignment horizontal="center" vertical="center" wrapText="1"/>
    </xf>
    <xf numFmtId="165" fontId="98" fillId="2" borderId="2" xfId="388" applyNumberFormat="1" applyFont="1" applyFill="1" applyBorder="1" applyAlignment="1">
      <alignment horizontal="center" vertical="center" wrapText="1"/>
    </xf>
    <xf numFmtId="165" fontId="98" fillId="2" borderId="0" xfId="388" applyNumberFormat="1" applyFont="1" applyFill="1" applyBorder="1" applyAlignment="1">
      <alignment horizontal="right" wrapText="1"/>
    </xf>
    <xf numFmtId="49" fontId="94" fillId="0" borderId="2" xfId="388" applyNumberFormat="1" applyFont="1" applyFill="1" applyBorder="1" applyAlignment="1">
      <alignment horizontal="center" vertical="center" wrapText="1"/>
    </xf>
    <xf numFmtId="170" fontId="94" fillId="0" borderId="2" xfId="388" applyNumberFormat="1" applyFont="1" applyFill="1" applyBorder="1" applyAlignment="1">
      <alignment horizontal="justify" vertical="center" wrapText="1"/>
    </xf>
    <xf numFmtId="165" fontId="94" fillId="2" borderId="2" xfId="3" applyNumberFormat="1" applyFont="1" applyFill="1" applyBorder="1" applyAlignment="1">
      <alignment horizontal="center" vertical="center" wrapText="1"/>
    </xf>
    <xf numFmtId="49" fontId="88" fillId="0" borderId="2" xfId="388" applyNumberFormat="1" applyFont="1" applyFill="1" applyBorder="1" applyAlignment="1">
      <alignment horizontal="center" vertical="center" wrapText="1"/>
    </xf>
    <xf numFmtId="170" fontId="88" fillId="0" borderId="2" xfId="388" applyNumberFormat="1" applyFont="1" applyFill="1" applyBorder="1" applyAlignment="1">
      <alignment horizontal="justify" vertical="center" wrapText="1"/>
    </xf>
    <xf numFmtId="0" fontId="85" fillId="0" borderId="0" xfId="0" applyFont="1"/>
    <xf numFmtId="49" fontId="95" fillId="0" borderId="24" xfId="388" applyNumberFormat="1" applyFont="1" applyFill="1" applyBorder="1" applyAlignment="1">
      <alignment horizontal="center" vertical="center" wrapText="1"/>
    </xf>
    <xf numFmtId="165" fontId="98" fillId="2" borderId="2" xfId="3" applyNumberFormat="1" applyFont="1" applyFill="1" applyBorder="1" applyAlignment="1">
      <alignment horizontal="center" vertical="center" wrapText="1"/>
    </xf>
    <xf numFmtId="49" fontId="88" fillId="6" borderId="30" xfId="388" applyNumberFormat="1" applyFont="1" applyFill="1" applyBorder="1" applyAlignment="1">
      <alignment horizontal="center" vertical="center" wrapText="1"/>
    </xf>
    <xf numFmtId="49" fontId="88" fillId="66" borderId="30" xfId="388" applyNumberFormat="1" applyFont="1" applyFill="1" applyBorder="1" applyAlignment="1">
      <alignment horizontal="center" vertical="center" wrapText="1"/>
    </xf>
    <xf numFmtId="170" fontId="88" fillId="66" borderId="3" xfId="388" applyNumberFormat="1" applyFont="1" applyFill="1" applyBorder="1" applyAlignment="1">
      <alignment horizontal="justify" vertical="center" wrapText="1"/>
    </xf>
    <xf numFmtId="168" fontId="88" fillId="66" borderId="2" xfId="388" applyNumberFormat="1" applyFont="1" applyFill="1" applyBorder="1" applyAlignment="1">
      <alignment horizontal="center" vertical="center" wrapText="1"/>
    </xf>
    <xf numFmtId="165" fontId="88" fillId="66" borderId="2" xfId="388" applyNumberFormat="1" applyFont="1" applyFill="1" applyBorder="1" applyAlignment="1">
      <alignment horizontal="center" vertical="center" wrapText="1"/>
    </xf>
    <xf numFmtId="165" fontId="88" fillId="66" borderId="0" xfId="388" applyNumberFormat="1" applyFont="1" applyFill="1" applyBorder="1" applyAlignment="1">
      <alignment horizontal="right" wrapText="1"/>
    </xf>
    <xf numFmtId="49" fontId="95" fillId="67" borderId="30" xfId="0" applyNumberFormat="1" applyFont="1" applyFill="1" applyBorder="1" applyAlignment="1">
      <alignment horizontal="center" vertical="center" wrapText="1"/>
    </xf>
    <xf numFmtId="168" fontId="98" fillId="67" borderId="2" xfId="388" applyNumberFormat="1" applyFont="1" applyFill="1" applyBorder="1" applyAlignment="1">
      <alignment horizontal="center" vertical="center" wrapText="1"/>
    </xf>
    <xf numFmtId="165" fontId="98" fillId="67" borderId="2" xfId="388" applyNumberFormat="1" applyFont="1" applyFill="1" applyBorder="1" applyAlignment="1">
      <alignment horizontal="center" vertical="center" wrapText="1"/>
    </xf>
    <xf numFmtId="165" fontId="98" fillId="67" borderId="0" xfId="388" applyNumberFormat="1" applyFont="1" applyFill="1" applyBorder="1" applyAlignment="1">
      <alignment horizontal="right" wrapText="1"/>
    </xf>
    <xf numFmtId="49" fontId="88" fillId="2" borderId="30" xfId="388" applyNumberFormat="1" applyFont="1" applyFill="1" applyBorder="1" applyAlignment="1">
      <alignment horizontal="center" vertical="center" wrapText="1"/>
    </xf>
    <xf numFmtId="170" fontId="88" fillId="2" borderId="3" xfId="388" applyNumberFormat="1" applyFont="1" applyFill="1" applyBorder="1" applyAlignment="1">
      <alignment horizontal="justify" vertical="center" wrapText="1"/>
    </xf>
    <xf numFmtId="168" fontId="94" fillId="2" borderId="2" xfId="3" applyNumberFormat="1" applyFont="1" applyFill="1" applyBorder="1" applyAlignment="1">
      <alignment horizontal="center" vertical="center" wrapText="1"/>
    </xf>
    <xf numFmtId="165" fontId="94" fillId="2" borderId="0" xfId="3" applyNumberFormat="1" applyFont="1" applyFill="1" applyBorder="1" applyAlignment="1">
      <alignment horizontal="right" vertical="center" wrapText="1"/>
    </xf>
    <xf numFmtId="170" fontId="94" fillId="2" borderId="3" xfId="388" applyNumberFormat="1" applyFont="1" applyFill="1" applyBorder="1" applyAlignment="1">
      <alignment horizontal="justify" vertical="center" wrapText="1"/>
    </xf>
    <xf numFmtId="170" fontId="98" fillId="2" borderId="3" xfId="388" applyNumberFormat="1" applyFont="1" applyFill="1" applyBorder="1" applyAlignment="1">
      <alignment horizontal="justify" vertical="center" wrapText="1"/>
    </xf>
    <xf numFmtId="168" fontId="98" fillId="2" borderId="2" xfId="3" applyNumberFormat="1" applyFont="1" applyFill="1" applyBorder="1" applyAlignment="1">
      <alignment horizontal="center" vertical="center" wrapText="1"/>
    </xf>
    <xf numFmtId="165" fontId="98" fillId="2" borderId="0" xfId="3" applyNumberFormat="1" applyFont="1" applyFill="1" applyBorder="1" applyAlignment="1">
      <alignment horizontal="right" vertical="center" wrapText="1"/>
    </xf>
    <xf numFmtId="49" fontId="90" fillId="0" borderId="2" xfId="388" applyNumberFormat="1" applyFont="1" applyFill="1" applyBorder="1" applyAlignment="1">
      <alignment horizontal="center" vertical="center" wrapText="1"/>
    </xf>
    <xf numFmtId="49" fontId="90" fillId="0" borderId="24" xfId="388" applyNumberFormat="1" applyFont="1" applyFill="1" applyBorder="1" applyAlignment="1">
      <alignment horizontal="center" vertical="center" wrapText="1"/>
    </xf>
    <xf numFmtId="49" fontId="94" fillId="67" borderId="30" xfId="388" applyNumberFormat="1" applyFont="1" applyFill="1" applyBorder="1" applyAlignment="1">
      <alignment horizontal="center" vertical="center" wrapText="1"/>
    </xf>
    <xf numFmtId="170" fontId="94" fillId="67" borderId="3" xfId="388" applyNumberFormat="1" applyFont="1" applyFill="1" applyBorder="1" applyAlignment="1">
      <alignment horizontal="justify" vertical="center" wrapText="1"/>
    </xf>
    <xf numFmtId="168" fontId="94" fillId="67" borderId="2" xfId="388" applyNumberFormat="1" applyFont="1" applyFill="1" applyBorder="1" applyAlignment="1">
      <alignment horizontal="center" vertical="center" wrapText="1"/>
    </xf>
    <xf numFmtId="165" fontId="94" fillId="67" borderId="2" xfId="388" applyNumberFormat="1" applyFont="1" applyFill="1" applyBorder="1" applyAlignment="1">
      <alignment horizontal="center" vertical="center" wrapText="1"/>
    </xf>
    <xf numFmtId="170" fontId="63" fillId="2" borderId="2" xfId="0" applyNumberFormat="1" applyFont="1" applyFill="1" applyBorder="1" applyAlignment="1">
      <alignment horizontal="justify" vertical="center" wrapText="1"/>
    </xf>
    <xf numFmtId="0" fontId="0" fillId="0" borderId="0" xfId="0" applyFill="1"/>
    <xf numFmtId="0" fontId="100" fillId="2" borderId="3" xfId="0" applyFont="1" applyFill="1" applyBorder="1" applyAlignment="1">
      <alignment wrapText="1"/>
    </xf>
    <xf numFmtId="170" fontId="89" fillId="2" borderId="2" xfId="0" applyNumberFormat="1" applyFont="1" applyFill="1" applyBorder="1" applyAlignment="1">
      <alignment horizontal="justify" vertical="center" wrapText="1"/>
    </xf>
    <xf numFmtId="170" fontId="57" fillId="2" borderId="2" xfId="0" applyNumberFormat="1" applyFont="1" applyFill="1" applyBorder="1" applyAlignment="1">
      <alignment horizontal="justify" vertical="center" wrapText="1"/>
    </xf>
    <xf numFmtId="0" fontId="101" fillId="2" borderId="2" xfId="0" applyFont="1" applyFill="1" applyBorder="1" applyAlignment="1">
      <alignment horizontal="center" vertical="center" wrapText="1"/>
    </xf>
    <xf numFmtId="0" fontId="101" fillId="2" borderId="2" xfId="0" applyFont="1" applyFill="1" applyBorder="1" applyAlignment="1">
      <alignment vertical="center" wrapText="1"/>
    </xf>
    <xf numFmtId="168" fontId="94" fillId="2" borderId="2" xfId="388" applyNumberFormat="1" applyFont="1" applyFill="1" applyBorder="1" applyAlignment="1">
      <alignment horizontal="center" vertical="center" wrapText="1"/>
    </xf>
    <xf numFmtId="165" fontId="94" fillId="2" borderId="2" xfId="388" applyNumberFormat="1" applyFont="1" applyFill="1" applyBorder="1" applyAlignment="1">
      <alignment horizontal="center" vertical="center" wrapText="1"/>
    </xf>
    <xf numFmtId="0" fontId="100" fillId="2" borderId="2" xfId="0" applyFont="1" applyFill="1" applyBorder="1" applyAlignment="1">
      <alignment horizontal="center" vertical="center" wrapText="1"/>
    </xf>
    <xf numFmtId="0" fontId="68" fillId="2" borderId="2" xfId="0" applyFont="1" applyFill="1" applyBorder="1" applyAlignment="1">
      <alignment vertical="center" wrapText="1"/>
    </xf>
    <xf numFmtId="0" fontId="101" fillId="2" borderId="2" xfId="0" applyFont="1" applyFill="1" applyBorder="1" applyAlignment="1">
      <alignment wrapText="1"/>
    </xf>
    <xf numFmtId="165" fontId="94" fillId="2" borderId="0" xfId="388" applyNumberFormat="1" applyFont="1" applyFill="1" applyBorder="1" applyAlignment="1">
      <alignment horizontal="right" wrapText="1"/>
    </xf>
    <xf numFmtId="0" fontId="101" fillId="2" borderId="30" xfId="0" applyFont="1" applyFill="1" applyBorder="1" applyAlignment="1">
      <alignment horizontal="center" vertical="center" wrapText="1"/>
    </xf>
    <xf numFmtId="0" fontId="101" fillId="2" borderId="3" xfId="0" applyFont="1" applyFill="1" applyBorder="1" applyAlignment="1">
      <alignment vertical="center" wrapText="1"/>
    </xf>
    <xf numFmtId="0" fontId="100" fillId="2" borderId="30" xfId="0" applyFont="1" applyFill="1" applyBorder="1" applyAlignment="1">
      <alignment horizontal="center" vertical="center" wrapText="1"/>
    </xf>
    <xf numFmtId="0" fontId="100" fillId="2" borderId="3" xfId="0" applyFont="1" applyFill="1" applyBorder="1" applyAlignment="1">
      <alignment vertical="center" wrapText="1"/>
    </xf>
    <xf numFmtId="168" fontId="95" fillId="2" borderId="2" xfId="388" applyNumberFormat="1" applyFont="1" applyFill="1" applyBorder="1" applyAlignment="1">
      <alignment horizontal="center" vertical="center" wrapText="1"/>
    </xf>
    <xf numFmtId="165" fontId="95" fillId="2" borderId="2" xfId="388" applyNumberFormat="1" applyFont="1" applyFill="1" applyBorder="1" applyAlignment="1">
      <alignment horizontal="center" vertical="center" wrapText="1"/>
    </xf>
    <xf numFmtId="165" fontId="95" fillId="2" borderId="0" xfId="388" applyNumberFormat="1" applyFont="1" applyFill="1" applyBorder="1" applyAlignment="1">
      <alignment horizontal="right" wrapText="1"/>
    </xf>
    <xf numFmtId="0" fontId="0" fillId="0" borderId="0" xfId="0" applyFont="1"/>
    <xf numFmtId="168" fontId="88" fillId="2" borderId="2" xfId="388" applyNumberFormat="1" applyFont="1" applyFill="1" applyBorder="1" applyAlignment="1">
      <alignment horizontal="center" vertical="center" wrapText="1"/>
    </xf>
    <xf numFmtId="165" fontId="88" fillId="2" borderId="2" xfId="388" applyNumberFormat="1" applyFont="1" applyFill="1" applyBorder="1" applyAlignment="1">
      <alignment horizontal="center" vertical="center" wrapText="1"/>
    </xf>
    <xf numFmtId="165" fontId="88" fillId="2" borderId="0" xfId="388" applyNumberFormat="1" applyFont="1" applyFill="1" applyBorder="1" applyAlignment="1">
      <alignment horizontal="right" wrapText="1"/>
    </xf>
    <xf numFmtId="165" fontId="66" fillId="2" borderId="0" xfId="3" applyNumberFormat="1" applyFont="1" applyFill="1" applyBorder="1" applyAlignment="1">
      <alignment horizontal="right" vertical="center" wrapText="1"/>
    </xf>
    <xf numFmtId="170" fontId="89" fillId="2" borderId="2" xfId="388" applyNumberFormat="1" applyFont="1" applyFill="1" applyBorder="1" applyAlignment="1">
      <alignment horizontal="justify" vertical="center" wrapText="1"/>
    </xf>
    <xf numFmtId="0" fontId="68" fillId="2" borderId="2" xfId="0" applyFont="1" applyFill="1" applyBorder="1" applyAlignment="1">
      <alignment wrapText="1"/>
    </xf>
    <xf numFmtId="49" fontId="94" fillId="2" borderId="30" xfId="0" applyNumberFormat="1" applyFont="1" applyFill="1" applyBorder="1" applyAlignment="1">
      <alignment horizontal="center" vertical="center" wrapText="1"/>
    </xf>
    <xf numFmtId="170" fontId="94" fillId="2" borderId="3" xfId="0" applyNumberFormat="1" applyFont="1" applyFill="1" applyBorder="1" applyAlignment="1">
      <alignment horizontal="justify" vertical="center" wrapText="1"/>
    </xf>
    <xf numFmtId="49" fontId="95" fillId="2" borderId="30" xfId="0" applyNumberFormat="1" applyFont="1" applyFill="1" applyBorder="1" applyAlignment="1">
      <alignment horizontal="center" vertical="center" wrapText="1"/>
    </xf>
    <xf numFmtId="170" fontId="95" fillId="2" borderId="3" xfId="0" applyNumberFormat="1" applyFont="1" applyFill="1" applyBorder="1" applyAlignment="1">
      <alignment horizontal="justify" vertical="center" wrapText="1"/>
    </xf>
    <xf numFmtId="49" fontId="95" fillId="2" borderId="30" xfId="388" applyNumberFormat="1" applyFont="1" applyFill="1" applyBorder="1" applyAlignment="1">
      <alignment horizontal="center" vertical="center" wrapText="1"/>
    </xf>
    <xf numFmtId="0" fontId="84" fillId="0" borderId="0" xfId="0" applyFont="1"/>
    <xf numFmtId="170" fontId="57" fillId="2" borderId="3" xfId="0" applyNumberFormat="1" applyFont="1" applyFill="1" applyBorder="1" applyAlignment="1">
      <alignment horizontal="justify" vertical="center" wrapText="1"/>
    </xf>
    <xf numFmtId="170" fontId="94" fillId="67" borderId="3" xfId="388" applyNumberFormat="1" applyFont="1" applyFill="1" applyBorder="1" applyAlignment="1">
      <alignment vertical="justify" wrapText="1"/>
    </xf>
    <xf numFmtId="49" fontId="94" fillId="2" borderId="30" xfId="388" applyNumberFormat="1" applyFont="1" applyFill="1" applyBorder="1" applyAlignment="1">
      <alignment horizontal="center" vertical="center" wrapText="1"/>
    </xf>
    <xf numFmtId="170" fontId="94" fillId="2" borderId="3" xfId="388" applyNumberFormat="1" applyFont="1" applyFill="1" applyBorder="1" applyAlignment="1">
      <alignment vertical="justify" wrapText="1"/>
    </xf>
    <xf numFmtId="170" fontId="95" fillId="2" borderId="3" xfId="388" applyNumberFormat="1" applyFont="1" applyFill="1" applyBorder="1" applyAlignment="1">
      <alignment horizontal="justify" vertical="center" wrapText="1"/>
    </xf>
    <xf numFmtId="0" fontId="68" fillId="0" borderId="2" xfId="0" applyFont="1" applyBorder="1" applyAlignment="1">
      <alignment wrapText="1"/>
    </xf>
    <xf numFmtId="0" fontId="101" fillId="0" borderId="3" xfId="0" applyFont="1" applyBorder="1" applyAlignment="1">
      <alignment wrapText="1"/>
    </xf>
    <xf numFmtId="49" fontId="88" fillId="2" borderId="30" xfId="0" applyNumberFormat="1" applyFont="1" applyFill="1" applyBorder="1" applyAlignment="1">
      <alignment horizontal="center" vertical="center" wrapText="1"/>
    </xf>
    <xf numFmtId="170" fontId="88" fillId="2" borderId="3" xfId="0" applyNumberFormat="1" applyFont="1" applyFill="1" applyBorder="1" applyAlignment="1">
      <alignment horizontal="justify" vertical="center" wrapText="1"/>
    </xf>
    <xf numFmtId="170" fontId="94" fillId="67" borderId="3" xfId="0" applyNumberFormat="1" applyFont="1" applyFill="1" applyBorder="1" applyAlignment="1">
      <alignment horizontal="justify" vertical="center" wrapText="1"/>
    </xf>
    <xf numFmtId="49" fontId="94" fillId="2" borderId="2" xfId="0" applyNumberFormat="1" applyFont="1" applyFill="1" applyBorder="1" applyAlignment="1">
      <alignment horizontal="center" vertical="center" wrapText="1"/>
    </xf>
    <xf numFmtId="49" fontId="95" fillId="2" borderId="31" xfId="388" applyNumberFormat="1" applyFont="1" applyFill="1" applyBorder="1" applyAlignment="1">
      <alignment horizontal="center" vertical="center" wrapText="1"/>
    </xf>
    <xf numFmtId="49" fontId="95" fillId="2" borderId="27" xfId="388" applyNumberFormat="1" applyFont="1" applyFill="1" applyBorder="1" applyAlignment="1">
      <alignment horizontal="center" vertical="center" wrapText="1"/>
    </xf>
    <xf numFmtId="170" fontId="95" fillId="2" borderId="2" xfId="388" applyNumberFormat="1" applyFont="1" applyFill="1" applyBorder="1" applyAlignment="1">
      <alignment horizontal="justify" vertical="center" wrapText="1"/>
    </xf>
    <xf numFmtId="49" fontId="88" fillId="73" borderId="2" xfId="388" applyNumberFormat="1" applyFont="1" applyFill="1" applyBorder="1" applyAlignment="1">
      <alignment horizontal="center" vertical="center" wrapText="1"/>
    </xf>
    <xf numFmtId="170" fontId="88" fillId="73" borderId="2" xfId="388" applyNumberFormat="1" applyFont="1" applyFill="1" applyBorder="1" applyAlignment="1">
      <alignment horizontal="justify" vertical="center" wrapText="1"/>
    </xf>
    <xf numFmtId="168" fontId="94" fillId="73" borderId="2" xfId="3" applyNumberFormat="1" applyFont="1" applyFill="1" applyBorder="1" applyAlignment="1">
      <alignment horizontal="center" vertical="center" wrapText="1"/>
    </xf>
    <xf numFmtId="165" fontId="94" fillId="73" borderId="2" xfId="3" applyNumberFormat="1" applyFont="1" applyFill="1" applyBorder="1" applyAlignment="1">
      <alignment horizontal="center" vertical="center" wrapText="1"/>
    </xf>
    <xf numFmtId="49" fontId="98" fillId="2" borderId="2" xfId="388" applyNumberFormat="1" applyFont="1" applyFill="1" applyBorder="1" applyAlignment="1">
      <alignment horizontal="center" vertical="center" wrapText="1"/>
    </xf>
    <xf numFmtId="0" fontId="98" fillId="2" borderId="2" xfId="339" applyFont="1" applyFill="1" applyBorder="1" applyAlignment="1">
      <alignment vertical="center"/>
    </xf>
    <xf numFmtId="0" fontId="98" fillId="2" borderId="2" xfId="339" applyFont="1" applyFill="1" applyBorder="1" applyAlignment="1">
      <alignment wrapText="1"/>
    </xf>
    <xf numFmtId="49" fontId="95" fillId="2" borderId="2" xfId="388" applyNumberFormat="1" applyFont="1" applyFill="1" applyBorder="1" applyAlignment="1">
      <alignment horizontal="center" vertical="center" wrapText="1"/>
    </xf>
    <xf numFmtId="170" fontId="98" fillId="0" borderId="26" xfId="388" applyNumberFormat="1" applyFont="1" applyFill="1" applyBorder="1" applyAlignment="1">
      <alignment horizontal="justify" vertical="center" wrapText="1"/>
    </xf>
    <xf numFmtId="49" fontId="95" fillId="2" borderId="32" xfId="388" applyNumberFormat="1" applyFont="1" applyFill="1" applyBorder="1" applyAlignment="1">
      <alignment horizontal="center" vertical="center" wrapText="1"/>
    </xf>
    <xf numFmtId="170" fontId="94" fillId="2" borderId="33" xfId="388" applyNumberFormat="1" applyFont="1" applyFill="1" applyBorder="1" applyAlignment="1">
      <alignment horizontal="justify" vertical="center" wrapText="1"/>
    </xf>
    <xf numFmtId="168" fontId="57" fillId="0" borderId="2" xfId="0" applyNumberFormat="1" applyFont="1" applyBorder="1" applyAlignment="1">
      <alignment horizontal="right" vertical="center" wrapText="1"/>
    </xf>
    <xf numFmtId="0" fontId="74" fillId="0" borderId="0" xfId="0" applyFont="1" applyBorder="1" applyAlignment="1">
      <alignment vertical="center"/>
    </xf>
    <xf numFmtId="168" fontId="102" fillId="0" borderId="0" xfId="0" applyNumberFormat="1" applyFont="1" applyBorder="1" applyAlignment="1">
      <alignment horizontal="center" vertical="center"/>
    </xf>
    <xf numFmtId="2" fontId="70" fillId="0" borderId="2" xfId="0" applyNumberFormat="1" applyFont="1" applyBorder="1" applyAlignment="1">
      <alignment horizontal="right"/>
    </xf>
    <xf numFmtId="2" fontId="70" fillId="0" borderId="2" xfId="0" applyNumberFormat="1" applyFont="1" applyBorder="1"/>
    <xf numFmtId="171" fontId="83" fillId="2" borderId="2" xfId="0" applyNumberFormat="1" applyFont="1" applyFill="1" applyBorder="1" applyAlignment="1">
      <alignment horizontal="center"/>
    </xf>
    <xf numFmtId="171" fontId="6" fillId="73" borderId="2" xfId="1" applyNumberFormat="1" applyFont="1" applyFill="1" applyBorder="1" applyAlignment="1">
      <alignment horizontal="center" wrapText="1"/>
    </xf>
    <xf numFmtId="171" fontId="6" fillId="7" borderId="2" xfId="1" applyNumberFormat="1" applyFont="1" applyFill="1" applyBorder="1" applyAlignment="1">
      <alignment horizontal="center" vertical="top" wrapText="1"/>
    </xf>
    <xf numFmtId="0" fontId="91" fillId="0" borderId="2" xfId="388" applyFont="1" applyBorder="1" applyAlignment="1">
      <alignment horizontal="center" vertical="center" wrapText="1"/>
    </xf>
    <xf numFmtId="0" fontId="57" fillId="0" borderId="0" xfId="388" applyFont="1" applyAlignment="1">
      <alignment horizontal="right"/>
    </xf>
    <xf numFmtId="0" fontId="57" fillId="2" borderId="0" xfId="1" applyFont="1" applyFill="1" applyAlignment="1">
      <alignment horizontal="right" vertical="center" wrapText="1"/>
    </xf>
    <xf numFmtId="0" fontId="57" fillId="0" borderId="0" xfId="1" applyFont="1" applyAlignment="1">
      <alignment horizontal="right"/>
    </xf>
    <xf numFmtId="0" fontId="57" fillId="2" borderId="0" xfId="1" applyFont="1" applyFill="1" applyAlignment="1">
      <alignment horizontal="center" vertical="center" wrapText="1"/>
    </xf>
    <xf numFmtId="0" fontId="88" fillId="0" borderId="0" xfId="388" applyNumberFormat="1" applyFont="1" applyFill="1" applyBorder="1" applyAlignment="1">
      <alignment horizontal="center" vertical="center" wrapText="1"/>
    </xf>
    <xf numFmtId="49" fontId="90" fillId="0" borderId="2" xfId="388" applyNumberFormat="1" applyFont="1" applyFill="1" applyBorder="1" applyAlignment="1">
      <alignment horizontal="center" vertical="center" wrapText="1"/>
    </xf>
    <xf numFmtId="0" fontId="87" fillId="0" borderId="2" xfId="388" applyFont="1" applyBorder="1" applyAlignment="1">
      <alignment horizontal="center" vertical="center" wrapText="1"/>
    </xf>
    <xf numFmtId="0" fontId="57" fillId="2" borderId="0" xfId="1" applyFont="1" applyFill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68" fillId="0" borderId="0" xfId="0" applyFont="1" applyAlignment="1">
      <alignment horizontal="right"/>
    </xf>
    <xf numFmtId="0" fontId="72" fillId="0" borderId="0" xfId="0" applyFont="1" applyAlignment="1">
      <alignment horizontal="center" vertical="center" wrapText="1"/>
    </xf>
    <xf numFmtId="0" fontId="70" fillId="0" borderId="1" xfId="0" applyFont="1" applyBorder="1" applyAlignment="1">
      <alignment horizontal="right"/>
    </xf>
    <xf numFmtId="0" fontId="74" fillId="0" borderId="0" xfId="0" applyFont="1" applyBorder="1" applyAlignment="1">
      <alignment horizontal="center" vertical="center" wrapText="1"/>
    </xf>
    <xf numFmtId="0" fontId="68" fillId="0" borderId="0" xfId="0" applyFont="1" applyAlignment="1">
      <alignment horizontal="left"/>
    </xf>
    <xf numFmtId="0" fontId="63" fillId="0" borderId="2" xfId="0" applyFont="1" applyBorder="1" applyAlignment="1">
      <alignment horizontal="center" vertical="center" wrapText="1"/>
    </xf>
    <xf numFmtId="0" fontId="63" fillId="0" borderId="21" xfId="0" applyFont="1" applyBorder="1" applyAlignment="1">
      <alignment horizontal="center" vertical="center" wrapText="1"/>
    </xf>
    <xf numFmtId="0" fontId="63" fillId="0" borderId="22" xfId="0" applyFont="1" applyBorder="1" applyAlignment="1">
      <alignment horizontal="center" vertical="center" wrapText="1"/>
    </xf>
    <xf numFmtId="0" fontId="63" fillId="0" borderId="26" xfId="0" applyFont="1" applyBorder="1" applyAlignment="1">
      <alignment horizontal="center" vertical="center" wrapText="1"/>
    </xf>
    <xf numFmtId="0" fontId="63" fillId="0" borderId="25" xfId="0" applyFont="1" applyBorder="1" applyAlignment="1">
      <alignment horizontal="center" vertical="center" wrapText="1"/>
    </xf>
    <xf numFmtId="0" fontId="63" fillId="0" borderId="27" xfId="0" applyFont="1" applyBorder="1" applyAlignment="1">
      <alignment horizontal="center" vertical="center" wrapText="1"/>
    </xf>
    <xf numFmtId="0" fontId="63" fillId="0" borderId="3" xfId="0" applyFont="1" applyBorder="1" applyAlignment="1">
      <alignment horizontal="center" vertical="center" wrapText="1"/>
    </xf>
    <xf numFmtId="0" fontId="63" fillId="0" borderId="23" xfId="0" applyFont="1" applyBorder="1" applyAlignment="1">
      <alignment horizontal="center" vertical="center" wrapText="1"/>
    </xf>
    <xf numFmtId="0" fontId="63" fillId="0" borderId="24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left" vertical="center" wrapText="1"/>
    </xf>
    <xf numFmtId="0" fontId="63" fillId="0" borderId="0" xfId="663" applyFont="1" applyBorder="1" applyAlignment="1">
      <alignment horizontal="center" vertical="center"/>
    </xf>
  </cellXfs>
  <cellStyles count="664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3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2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663"/>
    <cellStyle name="Обычный 30" xfId="561"/>
    <cellStyle name="Обычный 30 2" xfId="562"/>
    <cellStyle name="Обычный 31" xfId="563"/>
    <cellStyle name="Обычный 32" xfId="564"/>
    <cellStyle name="Обычный 4" xfId="565"/>
    <cellStyle name="Обычный 4 2" xfId="566"/>
    <cellStyle name="Обычный 4 3" xfId="567"/>
    <cellStyle name="Обычный 4 3 2" xfId="568"/>
    <cellStyle name="Обычный 4 3 2 2" xfId="569"/>
    <cellStyle name="Обычный 4 3 2 2 2" xfId="570"/>
    <cellStyle name="Обычный 4 3 2 2 2 2" xfId="571"/>
    <cellStyle name="Обычный 4 3 2 2 2 2 2" xfId="572"/>
    <cellStyle name="Обычный 4 3 2 2 2 2 2 2" xfId="573"/>
    <cellStyle name="Обычный 4 3 2 2 2 2 3" xfId="574"/>
    <cellStyle name="Обычный 4 3 2 2 2 3" xfId="575"/>
    <cellStyle name="Обычный 4 3 2 2 2 3 2" xfId="576"/>
    <cellStyle name="Обычный 4 3 2 2 2 4" xfId="577"/>
    <cellStyle name="Обычный 4 3 2 2 3" xfId="578"/>
    <cellStyle name="Обычный 4 3 2 2 3 2" xfId="579"/>
    <cellStyle name="Обычный 4 3 2 2 3 2 2" xfId="580"/>
    <cellStyle name="Обычный 4 3 2 2 3 3" xfId="581"/>
    <cellStyle name="Обычный 4 3 2 2 4" xfId="582"/>
    <cellStyle name="Обычный 4 3 2 2 4 2" xfId="583"/>
    <cellStyle name="Обычный 4 3 2 2 5" xfId="584"/>
    <cellStyle name="Обычный 4 3 2 2 5 2" xfId="585"/>
    <cellStyle name="Обычный 4 3 2 2 6" xfId="586"/>
    <cellStyle name="Обычный 4 3 2 3" xfId="587"/>
    <cellStyle name="Обычный 4 3 2 3 2" xfId="588"/>
    <cellStyle name="Обычный 4 3 2 3 2 2" xfId="589"/>
    <cellStyle name="Обычный 4 3 2 3 2 2 2" xfId="590"/>
    <cellStyle name="Обычный 4 3 2 3 2 3" xfId="591"/>
    <cellStyle name="Обычный 4 3 2 3 3" xfId="592"/>
    <cellStyle name="Обычный 4 3 2 3 3 2" xfId="593"/>
    <cellStyle name="Обычный 4 3 2 3 4" xfId="594"/>
    <cellStyle name="Обычный 4 3 2 4" xfId="595"/>
    <cellStyle name="Обычный 4 3 2 4 2" xfId="596"/>
    <cellStyle name="Обычный 4 3 2 4 2 2" xfId="597"/>
    <cellStyle name="Обычный 4 3 2 4 3" xfId="598"/>
    <cellStyle name="Обычный 4 3 2 5" xfId="599"/>
    <cellStyle name="Обычный 4 3 2 5 2" xfId="600"/>
    <cellStyle name="Обычный 4 3 2 6" xfId="601"/>
    <cellStyle name="Обычный 4 3 3" xfId="602"/>
    <cellStyle name="Обычный 4 3 3 2" xfId="603"/>
    <cellStyle name="Обычный 4 3 3 2 2" xfId="604"/>
    <cellStyle name="Обычный 4 3 3 2 2 2" xfId="605"/>
    <cellStyle name="Обычный 4 3 3 2 3" xfId="606"/>
    <cellStyle name="Обычный 4 3 3 3" xfId="607"/>
    <cellStyle name="Обычный 4 3 3 3 2" xfId="608"/>
    <cellStyle name="Обычный 4 3 3 4" xfId="609"/>
    <cellStyle name="Обычный 4 3 4" xfId="610"/>
    <cellStyle name="Обычный 4 3 4 2" xfId="611"/>
    <cellStyle name="Обычный 4 3 4 2 2" xfId="612"/>
    <cellStyle name="Обычный 4 3 4 3" xfId="613"/>
    <cellStyle name="Обычный 4 3 5" xfId="614"/>
    <cellStyle name="Обычный 4 3 5 2" xfId="615"/>
    <cellStyle name="Обычный 4 3 6" xfId="616"/>
    <cellStyle name="Обычный 5" xfId="617"/>
    <cellStyle name="Обычный 5 2" xfId="618"/>
    <cellStyle name="Обычный 6" xfId="619"/>
    <cellStyle name="Обычный 7" xfId="620"/>
    <cellStyle name="Обычный 7 2" xfId="621"/>
    <cellStyle name="Обычный 7 2 2" xfId="622"/>
    <cellStyle name="Обычный 7 2 2 2" xfId="623"/>
    <cellStyle name="Обычный 7 2 2 2 2" xfId="624"/>
    <cellStyle name="Обычный 7 2 2 2 2 2" xfId="625"/>
    <cellStyle name="Обычный 7 2 2 2 3" xfId="626"/>
    <cellStyle name="Обычный 7 2 2 3" xfId="627"/>
    <cellStyle name="Обычный 7 2 2 3 2" xfId="628"/>
    <cellStyle name="Обычный 7 2 2 4" xfId="629"/>
    <cellStyle name="Обычный 7 2 3" xfId="630"/>
    <cellStyle name="Обычный 7 2 3 2" xfId="631"/>
    <cellStyle name="Обычный 7 2 3 2 2" xfId="632"/>
    <cellStyle name="Обычный 7 2 3 3" xfId="633"/>
    <cellStyle name="Обычный 7 2 4" xfId="634"/>
    <cellStyle name="Обычный 7 2 4 2" xfId="635"/>
    <cellStyle name="Обычный 7 2 5" xfId="636"/>
    <cellStyle name="Обычный 7 3" xfId="637"/>
    <cellStyle name="Обычный 8" xfId="638"/>
    <cellStyle name="Обычный 8 2" xfId="639"/>
    <cellStyle name="Обычный 9" xfId="640"/>
    <cellStyle name="Обычный 9 2" xfId="641"/>
    <cellStyle name="Плохой 2" xfId="642"/>
    <cellStyle name="Пояснение 2" xfId="643"/>
    <cellStyle name="Примечание 2" xfId="644"/>
    <cellStyle name="Процентный 2" xfId="645"/>
    <cellStyle name="Процентный 2 2" xfId="646"/>
    <cellStyle name="Процентный 3" xfId="647"/>
    <cellStyle name="Процентный 3 2" xfId="648"/>
    <cellStyle name="Процентный 3 3" xfId="649"/>
    <cellStyle name="Процентный 4" xfId="650"/>
    <cellStyle name="Процентный 5" xfId="651"/>
    <cellStyle name="Процентный 6" xfId="652"/>
    <cellStyle name="Связанная ячейка 2" xfId="653"/>
    <cellStyle name="Стиль 1" xfId="654"/>
    <cellStyle name="Текст предупреждения 2" xfId="655"/>
    <cellStyle name="Финансовый 2" xfId="656"/>
    <cellStyle name="Финансовый 3" xfId="657"/>
    <cellStyle name="Финансовый 4" xfId="658"/>
    <cellStyle name="Финансовый 5" xfId="659"/>
    <cellStyle name="Финансовый 5 2" xfId="660"/>
    <cellStyle name="Финансовый 6" xfId="661"/>
    <cellStyle name="Хороший 2" xfId="6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80;&#1085;&#1072;&#1085;&#1089;&#1086;&#1074;&#1086;&#1077;%20&#1091;&#1087;&#1088;&#1072;&#1074;&#1083;&#1077;&#1085;&#1080;&#1077;/&#1041;&#1102;&#1076;&#1078;&#1077;&#1090;%20&#1085;&#1072;%202024-2026%20&#1075;&#1086;&#1076;&#1099;/&#1087;&#1088;&#1077;&#1076;&#1083;&#1086;&#1078;&#1077;&#1085;&#1080;&#1103;%20&#1074;%20&#1088;&#1072;&#1073;&#1086;&#1095;&#1091;&#1102;%20&#1075;&#1088;&#1091;&#1087;&#1087;&#1091;%20&#1082;&#1086;%20&#1074;&#1090;&#1086;&#1088;&#1086;&#1084;&#1091;%20&#1095;&#1090;&#1077;&#1085;&#1080;&#1102;/&#1055;&#1088;&#1080;&#1083;&#1086;&#1078;&#1077;&#1085;&#1080;&#1077;%204%20&#1082;&#1086;%202%20&#1095;&#1090;&#1077;&#1085;&#1080;&#11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приложений"/>
      <sheetName val="Приложение к ПЗ"/>
      <sheetName val="Приложение 1"/>
      <sheetName val="Приложение 2"/>
      <sheetName val="Приложение 3"/>
      <sheetName val="Приложение 5"/>
      <sheetName val="Приложение 6"/>
      <sheetName val="Приложение 7"/>
      <sheetName val="Справочно 1"/>
      <sheetName val="Справочно 3"/>
    </sheetNames>
    <sheetDataSet>
      <sheetData sheetId="0" refreshError="1"/>
      <sheetData sheetId="1" refreshError="1"/>
      <sheetData sheetId="2" refreshError="1"/>
      <sheetData sheetId="3">
        <row r="218">
          <cell r="F218">
            <v>39572.673840000003</v>
          </cell>
        </row>
        <row r="219">
          <cell r="F219">
            <v>2082.7723099999998</v>
          </cell>
        </row>
        <row r="220">
          <cell r="F220">
            <v>209.32384999999999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4"/>
  <sheetViews>
    <sheetView tabSelected="1" view="pageBreakPreview" topLeftCell="A174" zoomScale="60" workbookViewId="0">
      <selection activeCell="E192" sqref="E192"/>
    </sheetView>
  </sheetViews>
  <sheetFormatPr defaultRowHeight="15" x14ac:dyDescent="0.25"/>
  <cols>
    <col min="1" max="1" width="30.85546875" style="307" customWidth="1"/>
    <col min="2" max="2" width="104.42578125" style="307" customWidth="1"/>
    <col min="3" max="4" width="23.7109375" style="307" customWidth="1"/>
    <col min="5" max="5" width="19.7109375" style="307" customWidth="1"/>
    <col min="6" max="6" width="20.140625" style="307" customWidth="1"/>
    <col min="7" max="7" width="17.85546875" customWidth="1"/>
    <col min="8" max="8" width="20.140625" customWidth="1"/>
    <col min="9" max="9" width="16.42578125" customWidth="1"/>
    <col min="10" max="10" width="0.5703125" hidden="1" customWidth="1"/>
    <col min="11" max="11" width="17.7109375" hidden="1" customWidth="1"/>
    <col min="12" max="12" width="12.85546875" hidden="1" customWidth="1"/>
    <col min="13" max="13" width="12" hidden="1" customWidth="1"/>
    <col min="14" max="14" width="11.28515625" customWidth="1"/>
  </cols>
  <sheetData>
    <row r="1" spans="1:10" ht="18.75" x14ac:dyDescent="0.25">
      <c r="A1" s="299"/>
      <c r="B1" s="300"/>
      <c r="C1" s="300"/>
      <c r="D1" s="463" t="s">
        <v>817</v>
      </c>
      <c r="E1" s="463"/>
      <c r="F1" s="463"/>
      <c r="G1" s="463"/>
      <c r="H1" s="463"/>
      <c r="I1" s="301"/>
      <c r="J1" s="301"/>
    </row>
    <row r="2" spans="1:10" ht="18.75" customHeight="1" x14ac:dyDescent="0.3">
      <c r="A2" s="299"/>
      <c r="B2" s="302"/>
      <c r="C2" s="302"/>
      <c r="D2" s="464" t="s">
        <v>788</v>
      </c>
      <c r="E2" s="464"/>
      <c r="F2" s="464"/>
      <c r="G2" s="464"/>
      <c r="H2" s="464"/>
      <c r="I2" s="303"/>
      <c r="J2" s="303"/>
    </row>
    <row r="3" spans="1:10" s="304" customFormat="1" ht="13.5" customHeight="1" x14ac:dyDescent="0.25">
      <c r="D3" s="465" t="s">
        <v>1141</v>
      </c>
      <c r="E3" s="465"/>
      <c r="F3" s="465"/>
      <c r="G3" s="465"/>
      <c r="H3" s="465"/>
      <c r="I3" s="305"/>
      <c r="J3" s="305"/>
    </row>
    <row r="4" spans="1:10" ht="18.75" customHeight="1" x14ac:dyDescent="0.25">
      <c r="A4" s="299"/>
      <c r="B4" s="299"/>
      <c r="C4" s="299"/>
      <c r="D4" s="466"/>
      <c r="E4" s="466"/>
      <c r="F4" s="466"/>
      <c r="G4" s="466"/>
      <c r="H4" s="466"/>
      <c r="I4" s="303"/>
      <c r="J4" s="303"/>
    </row>
    <row r="5" spans="1:10" ht="32.25" customHeight="1" x14ac:dyDescent="0.25">
      <c r="A5" s="467" t="s">
        <v>818</v>
      </c>
      <c r="B5" s="467"/>
      <c r="C5" s="467"/>
      <c r="D5" s="467"/>
      <c r="E5" s="467"/>
      <c r="F5" s="467"/>
      <c r="G5" s="467"/>
      <c r="H5" s="467"/>
      <c r="I5" s="306"/>
      <c r="J5" s="306"/>
    </row>
    <row r="6" spans="1:10" ht="15.75" x14ac:dyDescent="0.25">
      <c r="E6" s="308"/>
      <c r="F6" s="308"/>
    </row>
    <row r="7" spans="1:10" ht="31.5" customHeight="1" x14ac:dyDescent="0.25">
      <c r="A7" s="468" t="s">
        <v>819</v>
      </c>
      <c r="B7" s="468" t="s">
        <v>820</v>
      </c>
      <c r="C7" s="469" t="s">
        <v>790</v>
      </c>
      <c r="D7" s="469" t="s">
        <v>791</v>
      </c>
      <c r="E7" s="469" t="s">
        <v>792</v>
      </c>
      <c r="F7" s="462" t="s">
        <v>821</v>
      </c>
      <c r="G7" s="462" t="s">
        <v>786</v>
      </c>
      <c r="H7" s="462" t="s">
        <v>787</v>
      </c>
      <c r="I7" s="309"/>
      <c r="J7" s="309"/>
    </row>
    <row r="8" spans="1:10" ht="27.75" customHeight="1" x14ac:dyDescent="0.25">
      <c r="A8" s="468"/>
      <c r="B8" s="468"/>
      <c r="C8" s="469"/>
      <c r="D8" s="469"/>
      <c r="E8" s="469"/>
      <c r="F8" s="462"/>
      <c r="G8" s="462"/>
      <c r="H8" s="462"/>
      <c r="I8" s="310"/>
      <c r="J8" s="310"/>
    </row>
    <row r="9" spans="1:10" ht="15" customHeight="1" x14ac:dyDescent="0.25">
      <c r="A9" s="468"/>
      <c r="B9" s="468"/>
      <c r="C9" s="469"/>
      <c r="D9" s="469"/>
      <c r="E9" s="469"/>
      <c r="F9" s="462"/>
      <c r="G9" s="462"/>
      <c r="H9" s="462"/>
      <c r="I9" s="310"/>
      <c r="J9" s="310"/>
    </row>
    <row r="10" spans="1:10" x14ac:dyDescent="0.25">
      <c r="A10" s="311" t="s">
        <v>822</v>
      </c>
      <c r="B10" s="312" t="s">
        <v>823</v>
      </c>
      <c r="C10" s="313">
        <v>3</v>
      </c>
      <c r="D10" s="313">
        <v>3</v>
      </c>
      <c r="E10" s="313">
        <v>4</v>
      </c>
      <c r="F10" s="313">
        <v>5</v>
      </c>
      <c r="G10" s="313">
        <v>6</v>
      </c>
      <c r="H10" s="313">
        <v>7</v>
      </c>
      <c r="I10" s="314"/>
      <c r="J10" s="314"/>
    </row>
    <row r="11" spans="1:10" ht="18.75" x14ac:dyDescent="0.3">
      <c r="A11" s="315" t="s">
        <v>824</v>
      </c>
      <c r="B11" s="316" t="s">
        <v>825</v>
      </c>
      <c r="C11" s="317">
        <f>C12+C49</f>
        <v>104689.84908000001</v>
      </c>
      <c r="D11" s="317">
        <f>D12+D49</f>
        <v>104689.84908000001</v>
      </c>
      <c r="E11" s="317">
        <f>E12+E49</f>
        <v>22107.249079999998</v>
      </c>
      <c r="F11" s="317">
        <f>F12+F49</f>
        <v>22707.25834</v>
      </c>
      <c r="G11" s="318">
        <f>F11/D11*100</f>
        <v>21.690028727281835</v>
      </c>
      <c r="H11" s="318">
        <f>F11/E11*100</f>
        <v>102.7140837732851</v>
      </c>
      <c r="I11" s="319"/>
      <c r="J11" s="319"/>
    </row>
    <row r="12" spans="1:10" ht="18.75" x14ac:dyDescent="0.3">
      <c r="A12" s="320"/>
      <c r="B12" s="321" t="s">
        <v>826</v>
      </c>
      <c r="C12" s="322">
        <f>C13+C20+C26+C35+C44</f>
        <v>81602.200000000012</v>
      </c>
      <c r="D12" s="322">
        <f>D13+D20+D26+D35+D44</f>
        <v>81602.200000000012</v>
      </c>
      <c r="E12" s="322">
        <f>E13+E20+E26+E35+E44</f>
        <v>15369</v>
      </c>
      <c r="F12" s="322">
        <f>F13+F20+F26+F35+F44</f>
        <v>15372.250019999999</v>
      </c>
      <c r="G12" s="323">
        <f>F12/D12*100</f>
        <v>18.838033803010209</v>
      </c>
      <c r="H12" s="323">
        <f t="shared" ref="H12:H79" si="0">F12/E12*100</f>
        <v>100.02114659379269</v>
      </c>
      <c r="I12" s="324"/>
      <c r="J12" s="324"/>
    </row>
    <row r="13" spans="1:10" ht="18.75" x14ac:dyDescent="0.3">
      <c r="A13" s="325" t="s">
        <v>827</v>
      </c>
      <c r="B13" s="326" t="s">
        <v>828</v>
      </c>
      <c r="C13" s="327">
        <f>C14</f>
        <v>44211</v>
      </c>
      <c r="D13" s="327">
        <f>D14</f>
        <v>44211</v>
      </c>
      <c r="E13" s="327">
        <f>E14</f>
        <v>7184</v>
      </c>
      <c r="F13" s="327">
        <f>F14</f>
        <v>7729.8947400000006</v>
      </c>
      <c r="G13" s="328">
        <f>F13/D13*100</f>
        <v>17.484098391802945</v>
      </c>
      <c r="H13" s="328">
        <f t="shared" si="0"/>
        <v>107.5987575167038</v>
      </c>
      <c r="I13" s="329"/>
      <c r="J13" s="329"/>
    </row>
    <row r="14" spans="1:10" s="335" customFormat="1" ht="26.25" customHeight="1" x14ac:dyDescent="0.3">
      <c r="A14" s="330" t="s">
        <v>829</v>
      </c>
      <c r="B14" s="331" t="s">
        <v>830</v>
      </c>
      <c r="C14" s="332">
        <f>C15+C16+C17+C18+C19</f>
        <v>44211</v>
      </c>
      <c r="D14" s="332">
        <f t="shared" ref="D14:F14" si="1">D15+D16+D17+D18+D19</f>
        <v>44211</v>
      </c>
      <c r="E14" s="332">
        <f t="shared" si="1"/>
        <v>7184</v>
      </c>
      <c r="F14" s="332">
        <f t="shared" si="1"/>
        <v>7729.8947400000006</v>
      </c>
      <c r="G14" s="333">
        <f t="shared" ref="G14:G81" si="2">F14/D14*100</f>
        <v>17.484098391802945</v>
      </c>
      <c r="H14" s="333">
        <f t="shared" si="0"/>
        <v>107.5987575167038</v>
      </c>
      <c r="I14" s="334"/>
      <c r="J14" s="334"/>
    </row>
    <row r="15" spans="1:10" ht="80.25" customHeight="1" x14ac:dyDescent="0.3">
      <c r="A15" s="336" t="s">
        <v>831</v>
      </c>
      <c r="B15" s="337" t="s">
        <v>832</v>
      </c>
      <c r="C15" s="338">
        <v>44020</v>
      </c>
      <c r="D15" s="338">
        <v>44020</v>
      </c>
      <c r="E15" s="338">
        <v>7157.4</v>
      </c>
      <c r="F15" s="338">
        <v>7702.8870299999999</v>
      </c>
      <c r="G15" s="339">
        <f t="shared" si="2"/>
        <v>17.498607519309402</v>
      </c>
      <c r="H15" s="339">
        <f t="shared" si="0"/>
        <v>107.6213014502473</v>
      </c>
      <c r="I15" s="340"/>
      <c r="J15" s="340"/>
    </row>
    <row r="16" spans="1:10" ht="93.75" x14ac:dyDescent="0.3">
      <c r="A16" s="336" t="s">
        <v>833</v>
      </c>
      <c r="B16" s="337" t="s">
        <v>834</v>
      </c>
      <c r="C16" s="338">
        <v>21</v>
      </c>
      <c r="D16" s="338">
        <v>21</v>
      </c>
      <c r="E16" s="338">
        <v>0</v>
      </c>
      <c r="F16" s="338">
        <v>0.16647000000000001</v>
      </c>
      <c r="G16" s="339">
        <f t="shared" si="2"/>
        <v>0.79271428571428582</v>
      </c>
      <c r="H16" s="339">
        <v>0</v>
      </c>
      <c r="I16" s="340"/>
      <c r="J16" s="340"/>
    </row>
    <row r="17" spans="1:10" ht="37.5" x14ac:dyDescent="0.3">
      <c r="A17" s="336" t="s">
        <v>835</v>
      </c>
      <c r="B17" s="337" t="s">
        <v>836</v>
      </c>
      <c r="C17" s="338">
        <v>123</v>
      </c>
      <c r="D17" s="338">
        <v>123</v>
      </c>
      <c r="E17" s="338">
        <v>11</v>
      </c>
      <c r="F17" s="338">
        <v>11.208740000000001</v>
      </c>
      <c r="G17" s="339">
        <f t="shared" si="2"/>
        <v>9.1127967479674812</v>
      </c>
      <c r="H17" s="339">
        <f t="shared" si="0"/>
        <v>101.89763636363638</v>
      </c>
      <c r="I17" s="340"/>
      <c r="J17" s="340"/>
    </row>
    <row r="18" spans="1:10" ht="75" x14ac:dyDescent="0.3">
      <c r="A18" s="336" t="s">
        <v>837</v>
      </c>
      <c r="B18" s="337" t="s">
        <v>838</v>
      </c>
      <c r="C18" s="338">
        <v>47</v>
      </c>
      <c r="D18" s="338">
        <v>47</v>
      </c>
      <c r="E18" s="338">
        <v>15.6</v>
      </c>
      <c r="F18" s="338">
        <v>15.6</v>
      </c>
      <c r="G18" s="339">
        <f t="shared" si="2"/>
        <v>33.191489361702125</v>
      </c>
      <c r="H18" s="339">
        <f t="shared" si="0"/>
        <v>100</v>
      </c>
      <c r="I18" s="340"/>
      <c r="J18" s="340"/>
    </row>
    <row r="19" spans="1:10" ht="93.75" x14ac:dyDescent="0.3">
      <c r="A19" s="336" t="s">
        <v>839</v>
      </c>
      <c r="B19" s="337" t="s">
        <v>840</v>
      </c>
      <c r="C19" s="338">
        <v>0</v>
      </c>
      <c r="D19" s="338">
        <v>0</v>
      </c>
      <c r="E19" s="338">
        <v>0</v>
      </c>
      <c r="F19" s="338">
        <v>3.2500000000000001E-2</v>
      </c>
      <c r="G19" s="339">
        <v>0</v>
      </c>
      <c r="H19" s="339">
        <v>0</v>
      </c>
      <c r="I19" s="340"/>
      <c r="J19" s="340"/>
    </row>
    <row r="20" spans="1:10" ht="37.5" x14ac:dyDescent="0.3">
      <c r="A20" s="325" t="s">
        <v>841</v>
      </c>
      <c r="B20" s="326" t="s">
        <v>842</v>
      </c>
      <c r="C20" s="341">
        <f>C21</f>
        <v>24920.3</v>
      </c>
      <c r="D20" s="341">
        <f>D21</f>
        <v>24920.3</v>
      </c>
      <c r="E20" s="327">
        <f t="shared" ref="E20:F20" si="3">E21</f>
        <v>6334.6</v>
      </c>
      <c r="F20" s="341">
        <f t="shared" si="3"/>
        <v>6337.3948300000011</v>
      </c>
      <c r="G20" s="328">
        <f t="shared" si="2"/>
        <v>25.430652239339018</v>
      </c>
      <c r="H20" s="342">
        <f>F20/E20*100</f>
        <v>100.04412007072273</v>
      </c>
      <c r="I20" s="329"/>
      <c r="J20" s="329"/>
    </row>
    <row r="21" spans="1:10" s="335" customFormat="1" ht="37.5" x14ac:dyDescent="0.3">
      <c r="A21" s="330" t="s">
        <v>843</v>
      </c>
      <c r="B21" s="331" t="s">
        <v>844</v>
      </c>
      <c r="C21" s="343">
        <f>C22+C23+C24+C25</f>
        <v>24920.3</v>
      </c>
      <c r="D21" s="343">
        <f>D22+D23+D24+D25</f>
        <v>24920.3</v>
      </c>
      <c r="E21" s="332">
        <f>E22+E23+E24+E25</f>
        <v>6334.6</v>
      </c>
      <c r="F21" s="343">
        <f>F22+F23+F24+F25</f>
        <v>6337.3948300000011</v>
      </c>
      <c r="G21" s="333">
        <f t="shared" si="2"/>
        <v>25.430652239339018</v>
      </c>
      <c r="H21" s="344">
        <f t="shared" si="0"/>
        <v>100.04412007072273</v>
      </c>
      <c r="I21" s="334"/>
      <c r="J21" s="334"/>
    </row>
    <row r="22" spans="1:10" ht="99" customHeight="1" x14ac:dyDescent="0.3">
      <c r="A22" s="336" t="s">
        <v>845</v>
      </c>
      <c r="B22" s="337" t="s">
        <v>846</v>
      </c>
      <c r="C22" s="345">
        <v>12997</v>
      </c>
      <c r="D22" s="345">
        <v>12997</v>
      </c>
      <c r="E22" s="338">
        <v>3107.3</v>
      </c>
      <c r="F22" s="345">
        <v>3107.1181900000001</v>
      </c>
      <c r="G22" s="339">
        <f t="shared" si="2"/>
        <v>23.906426021389553</v>
      </c>
      <c r="H22" s="346">
        <f t="shared" si="0"/>
        <v>99.994148939593856</v>
      </c>
      <c r="I22" s="340"/>
      <c r="J22" s="340"/>
    </row>
    <row r="23" spans="1:10" ht="112.5" x14ac:dyDescent="0.3">
      <c r="A23" s="336" t="s">
        <v>847</v>
      </c>
      <c r="B23" s="337" t="s">
        <v>848</v>
      </c>
      <c r="C23" s="345">
        <v>61.9</v>
      </c>
      <c r="D23" s="345">
        <v>61.9</v>
      </c>
      <c r="E23" s="338">
        <v>15.8</v>
      </c>
      <c r="F23" s="345">
        <v>16.347239999999999</v>
      </c>
      <c r="G23" s="339">
        <f t="shared" si="2"/>
        <v>26.409111470113082</v>
      </c>
      <c r="H23" s="346">
        <f t="shared" si="0"/>
        <v>103.46354430379745</v>
      </c>
      <c r="I23" s="340"/>
      <c r="J23" s="340"/>
    </row>
    <row r="24" spans="1:10" ht="95.25" customHeight="1" x14ac:dyDescent="0.3">
      <c r="A24" s="336" t="s">
        <v>849</v>
      </c>
      <c r="B24" s="337" t="s">
        <v>850</v>
      </c>
      <c r="C24" s="345">
        <v>13476.4</v>
      </c>
      <c r="D24" s="345">
        <v>13476.4</v>
      </c>
      <c r="E24" s="338">
        <v>3541.7</v>
      </c>
      <c r="F24" s="345">
        <v>3543.81205</v>
      </c>
      <c r="G24" s="339">
        <f t="shared" si="2"/>
        <v>26.296429684485474</v>
      </c>
      <c r="H24" s="346">
        <f t="shared" si="0"/>
        <v>100.05963379168196</v>
      </c>
      <c r="I24" s="340"/>
      <c r="J24" s="340"/>
    </row>
    <row r="25" spans="1:10" ht="103.5" customHeight="1" x14ac:dyDescent="0.3">
      <c r="A25" s="336" t="s">
        <v>851</v>
      </c>
      <c r="B25" s="337" t="s">
        <v>852</v>
      </c>
      <c r="C25" s="345">
        <v>-1615</v>
      </c>
      <c r="D25" s="345">
        <v>-1615</v>
      </c>
      <c r="E25" s="338">
        <v>-330.2</v>
      </c>
      <c r="F25" s="345">
        <v>-329.88265000000001</v>
      </c>
      <c r="G25" s="339">
        <f t="shared" si="2"/>
        <v>20.426170278637773</v>
      </c>
      <c r="H25" s="346">
        <f t="shared" si="0"/>
        <v>99.90389158086009</v>
      </c>
      <c r="I25" s="340"/>
      <c r="J25" s="340"/>
    </row>
    <row r="26" spans="1:10" ht="18.75" x14ac:dyDescent="0.3">
      <c r="A26" s="325" t="s">
        <v>853</v>
      </c>
      <c r="B26" s="326" t="s">
        <v>854</v>
      </c>
      <c r="C26" s="327">
        <f>C31+C33+C27</f>
        <v>4770</v>
      </c>
      <c r="D26" s="327">
        <f>D31+D33+D27</f>
        <v>4770</v>
      </c>
      <c r="E26" s="327">
        <f t="shared" ref="E26" si="4">E31+E33+E27</f>
        <v>884</v>
      </c>
      <c r="F26" s="327">
        <f>F31+F33+F27+F30</f>
        <v>336.99934000000002</v>
      </c>
      <c r="G26" s="328">
        <f t="shared" si="2"/>
        <v>7.0649756813417186</v>
      </c>
      <c r="H26" s="328">
        <f t="shared" si="0"/>
        <v>38.122097285067873</v>
      </c>
      <c r="I26" s="329"/>
      <c r="J26" s="329"/>
    </row>
    <row r="27" spans="1:10" s="335" customFormat="1" ht="24.75" customHeight="1" x14ac:dyDescent="0.35">
      <c r="A27" s="347" t="s">
        <v>855</v>
      </c>
      <c r="B27" s="348" t="s">
        <v>856</v>
      </c>
      <c r="C27" s="343">
        <f>C28+C29</f>
        <v>1476</v>
      </c>
      <c r="D27" s="343">
        <f>D28+D29</f>
        <v>1476</v>
      </c>
      <c r="E27" s="343">
        <f t="shared" ref="E27:F27" si="5">E28+E29</f>
        <v>208</v>
      </c>
      <c r="F27" s="343">
        <f t="shared" si="5"/>
        <v>198.30748</v>
      </c>
      <c r="G27" s="333">
        <f>F27/D27*100</f>
        <v>13.435466124661247</v>
      </c>
      <c r="H27" s="333">
        <f t="shared" si="0"/>
        <v>95.340134615384613</v>
      </c>
      <c r="I27" s="349"/>
      <c r="J27" s="349"/>
    </row>
    <row r="28" spans="1:10" ht="37.5" x14ac:dyDescent="0.3">
      <c r="A28" s="350" t="s">
        <v>857</v>
      </c>
      <c r="B28" s="351" t="s">
        <v>858</v>
      </c>
      <c r="C28" s="345">
        <v>946</v>
      </c>
      <c r="D28" s="345">
        <v>946</v>
      </c>
      <c r="E28" s="345">
        <v>107</v>
      </c>
      <c r="F28" s="345">
        <v>106.78792</v>
      </c>
      <c r="G28" s="339">
        <f t="shared" si="2"/>
        <v>11.288363636363636</v>
      </c>
      <c r="H28" s="339">
        <f t="shared" si="0"/>
        <v>99.801794392523362</v>
      </c>
      <c r="I28" s="329"/>
      <c r="J28" s="329"/>
    </row>
    <row r="29" spans="1:10" ht="37.5" x14ac:dyDescent="0.3">
      <c r="A29" s="350" t="s">
        <v>859</v>
      </c>
      <c r="B29" s="351" t="s">
        <v>860</v>
      </c>
      <c r="C29" s="345">
        <v>530</v>
      </c>
      <c r="D29" s="345">
        <v>530</v>
      </c>
      <c r="E29" s="345">
        <v>101</v>
      </c>
      <c r="F29" s="345">
        <v>91.519559999999998</v>
      </c>
      <c r="G29" s="339">
        <f t="shared" si="2"/>
        <v>17.267841509433961</v>
      </c>
      <c r="H29" s="339">
        <f t="shared" si="0"/>
        <v>90.613425742574265</v>
      </c>
      <c r="I29" s="329"/>
      <c r="J29" s="329"/>
    </row>
    <row r="30" spans="1:10" ht="18.75" hidden="1" x14ac:dyDescent="0.3">
      <c r="A30" s="336" t="s">
        <v>861</v>
      </c>
      <c r="B30" s="352" t="s">
        <v>862</v>
      </c>
      <c r="C30" s="345">
        <v>0</v>
      </c>
      <c r="D30" s="345">
        <v>0</v>
      </c>
      <c r="E30" s="345">
        <v>0</v>
      </c>
      <c r="F30" s="345">
        <v>0</v>
      </c>
      <c r="G30" s="339">
        <v>0</v>
      </c>
      <c r="H30" s="339">
        <v>0</v>
      </c>
      <c r="I30" s="329"/>
      <c r="J30" s="329"/>
    </row>
    <row r="31" spans="1:10" s="335" customFormat="1" ht="30" customHeight="1" x14ac:dyDescent="0.3">
      <c r="A31" s="330" t="s">
        <v>863</v>
      </c>
      <c r="B31" s="331" t="s">
        <v>864</v>
      </c>
      <c r="C31" s="332">
        <f>C32</f>
        <v>2470</v>
      </c>
      <c r="D31" s="332">
        <f>D32</f>
        <v>2470</v>
      </c>
      <c r="E31" s="332">
        <f>E32</f>
        <v>0</v>
      </c>
      <c r="F31" s="332">
        <f>F32</f>
        <v>-538.14400000000001</v>
      </c>
      <c r="G31" s="333">
        <f t="shared" si="2"/>
        <v>-21.787206477732791</v>
      </c>
      <c r="H31" s="333"/>
      <c r="I31" s="334"/>
      <c r="J31" s="334"/>
    </row>
    <row r="32" spans="1:10" ht="18.75" x14ac:dyDescent="0.3">
      <c r="A32" s="336" t="s">
        <v>865</v>
      </c>
      <c r="B32" s="337" t="s">
        <v>864</v>
      </c>
      <c r="C32" s="338">
        <v>2470</v>
      </c>
      <c r="D32" s="338">
        <v>2470</v>
      </c>
      <c r="E32" s="338">
        <v>0</v>
      </c>
      <c r="F32" s="338">
        <v>-538.14400000000001</v>
      </c>
      <c r="G32" s="339">
        <f t="shared" si="2"/>
        <v>-21.787206477732791</v>
      </c>
      <c r="H32" s="339"/>
      <c r="I32" s="340"/>
      <c r="J32" s="340"/>
    </row>
    <row r="33" spans="1:10" s="335" customFormat="1" ht="26.25" customHeight="1" x14ac:dyDescent="0.3">
      <c r="A33" s="330" t="s">
        <v>866</v>
      </c>
      <c r="B33" s="331" t="s">
        <v>867</v>
      </c>
      <c r="C33" s="332">
        <f>C34</f>
        <v>824</v>
      </c>
      <c r="D33" s="332">
        <f>D34</f>
        <v>824</v>
      </c>
      <c r="E33" s="332">
        <f>E34</f>
        <v>676</v>
      </c>
      <c r="F33" s="332">
        <f>F34</f>
        <v>676.83586000000003</v>
      </c>
      <c r="G33" s="333">
        <f t="shared" si="2"/>
        <v>82.14027427184466</v>
      </c>
      <c r="H33" s="333">
        <v>0</v>
      </c>
      <c r="I33" s="334"/>
      <c r="J33" s="334"/>
    </row>
    <row r="34" spans="1:10" ht="37.5" x14ac:dyDescent="0.3">
      <c r="A34" s="336" t="s">
        <v>868</v>
      </c>
      <c r="B34" s="337" t="s">
        <v>869</v>
      </c>
      <c r="C34" s="338">
        <v>824</v>
      </c>
      <c r="D34" s="338">
        <v>824</v>
      </c>
      <c r="E34" s="338">
        <v>676</v>
      </c>
      <c r="F34" s="338">
        <v>676.83586000000003</v>
      </c>
      <c r="G34" s="339">
        <f t="shared" si="2"/>
        <v>82.14027427184466</v>
      </c>
      <c r="H34" s="339">
        <v>0</v>
      </c>
      <c r="I34" s="340"/>
      <c r="J34" s="340"/>
    </row>
    <row r="35" spans="1:10" ht="18.75" x14ac:dyDescent="0.3">
      <c r="A35" s="325" t="s">
        <v>870</v>
      </c>
      <c r="B35" s="326" t="s">
        <v>871</v>
      </c>
      <c r="C35" s="327">
        <f t="shared" ref="C35:F35" si="6">C38+C37+C41</f>
        <v>5991.8</v>
      </c>
      <c r="D35" s="327">
        <f t="shared" si="6"/>
        <v>5991.8</v>
      </c>
      <c r="E35" s="327">
        <f t="shared" si="6"/>
        <v>661.6</v>
      </c>
      <c r="F35" s="327">
        <f t="shared" si="6"/>
        <v>662.69797000000005</v>
      </c>
      <c r="G35" s="328">
        <f t="shared" si="2"/>
        <v>11.060081611535766</v>
      </c>
      <c r="H35" s="328">
        <f t="shared" si="0"/>
        <v>100.16595677146312</v>
      </c>
      <c r="I35" s="329"/>
      <c r="J35" s="329"/>
    </row>
    <row r="36" spans="1:10" s="335" customFormat="1" ht="18.75" x14ac:dyDescent="0.3">
      <c r="A36" s="353" t="s">
        <v>872</v>
      </c>
      <c r="B36" s="354" t="s">
        <v>873</v>
      </c>
      <c r="C36" s="343">
        <f t="shared" ref="C36:F36" si="7">C37</f>
        <v>1333</v>
      </c>
      <c r="D36" s="343">
        <f t="shared" si="7"/>
        <v>1333</v>
      </c>
      <c r="E36" s="343">
        <f t="shared" si="7"/>
        <v>38</v>
      </c>
      <c r="F36" s="343">
        <f t="shared" si="7"/>
        <v>37.981540000000003</v>
      </c>
      <c r="G36" s="344">
        <f t="shared" si="2"/>
        <v>2.8493278319579898</v>
      </c>
      <c r="H36" s="344">
        <f t="shared" si="0"/>
        <v>99.951421052631588</v>
      </c>
      <c r="I36" s="355"/>
      <c r="J36" s="355"/>
    </row>
    <row r="37" spans="1:10" ht="37.5" x14ac:dyDescent="0.3">
      <c r="A37" s="356" t="s">
        <v>874</v>
      </c>
      <c r="B37" s="357" t="s">
        <v>875</v>
      </c>
      <c r="C37" s="345">
        <v>1333</v>
      </c>
      <c r="D37" s="345">
        <v>1333</v>
      </c>
      <c r="E37" s="345">
        <v>38</v>
      </c>
      <c r="F37" s="345">
        <v>37.981540000000003</v>
      </c>
      <c r="G37" s="346">
        <f t="shared" si="2"/>
        <v>2.8493278319579898</v>
      </c>
      <c r="H37" s="346">
        <f t="shared" si="0"/>
        <v>99.951421052631588</v>
      </c>
      <c r="I37" s="358"/>
      <c r="J37" s="358"/>
    </row>
    <row r="38" spans="1:10" ht="18.75" hidden="1" x14ac:dyDescent="0.3">
      <c r="A38" s="336" t="s">
        <v>876</v>
      </c>
      <c r="B38" s="337" t="s">
        <v>877</v>
      </c>
      <c r="C38" s="338">
        <f>C39+C40</f>
        <v>0</v>
      </c>
      <c r="D38" s="338">
        <f>D39+D40</f>
        <v>0</v>
      </c>
      <c r="E38" s="338">
        <f>E39+E40</f>
        <v>0</v>
      </c>
      <c r="F38" s="338">
        <f>F39+F40</f>
        <v>0</v>
      </c>
      <c r="G38" s="339" t="e">
        <f t="shared" si="2"/>
        <v>#DIV/0!</v>
      </c>
      <c r="H38" s="339" t="e">
        <f t="shared" si="0"/>
        <v>#DIV/0!</v>
      </c>
      <c r="I38" s="340"/>
      <c r="J38" s="340"/>
    </row>
    <row r="39" spans="1:10" ht="18.75" hidden="1" x14ac:dyDescent="0.3">
      <c r="A39" s="336" t="s">
        <v>878</v>
      </c>
      <c r="B39" s="337" t="s">
        <v>879</v>
      </c>
      <c r="C39" s="338">
        <v>0</v>
      </c>
      <c r="D39" s="338">
        <v>0</v>
      </c>
      <c r="E39" s="338">
        <v>0</v>
      </c>
      <c r="F39" s="338">
        <v>0</v>
      </c>
      <c r="G39" s="339" t="e">
        <f t="shared" si="2"/>
        <v>#DIV/0!</v>
      </c>
      <c r="H39" s="339" t="e">
        <f t="shared" si="0"/>
        <v>#DIV/0!</v>
      </c>
      <c r="I39" s="340"/>
      <c r="J39" s="340"/>
    </row>
    <row r="40" spans="1:10" ht="18.75" hidden="1" x14ac:dyDescent="0.3">
      <c r="A40" s="336" t="s">
        <v>880</v>
      </c>
      <c r="B40" s="337" t="s">
        <v>881</v>
      </c>
      <c r="C40" s="338">
        <v>0</v>
      </c>
      <c r="D40" s="338">
        <v>0</v>
      </c>
      <c r="E40" s="338">
        <v>0</v>
      </c>
      <c r="F40" s="338">
        <v>0</v>
      </c>
      <c r="G40" s="339" t="e">
        <f t="shared" si="2"/>
        <v>#DIV/0!</v>
      </c>
      <c r="H40" s="339" t="e">
        <f t="shared" si="0"/>
        <v>#DIV/0!</v>
      </c>
      <c r="I40" s="340"/>
      <c r="J40" s="340"/>
    </row>
    <row r="41" spans="1:10" s="335" customFormat="1" ht="18.75" x14ac:dyDescent="0.3">
      <c r="A41" s="330" t="s">
        <v>882</v>
      </c>
      <c r="B41" s="331" t="s">
        <v>883</v>
      </c>
      <c r="C41" s="332">
        <f>SUM(C42:C43)</f>
        <v>4658.8</v>
      </c>
      <c r="D41" s="332">
        <f>SUM(D42:D43)</f>
        <v>4658.8</v>
      </c>
      <c r="E41" s="332">
        <f>SUM(E42:E43)</f>
        <v>623.6</v>
      </c>
      <c r="F41" s="332">
        <f>SUM(F42:F43)</f>
        <v>624.71643000000006</v>
      </c>
      <c r="G41" s="333">
        <f t="shared" si="2"/>
        <v>13.409385034772903</v>
      </c>
      <c r="H41" s="333">
        <f t="shared" si="0"/>
        <v>100.17902982681206</v>
      </c>
      <c r="I41" s="334"/>
      <c r="J41" s="334"/>
    </row>
    <row r="42" spans="1:10" ht="45" customHeight="1" x14ac:dyDescent="0.3">
      <c r="A42" s="336" t="s">
        <v>884</v>
      </c>
      <c r="B42" s="337" t="s">
        <v>885</v>
      </c>
      <c r="C42" s="338">
        <v>2334.8000000000002</v>
      </c>
      <c r="D42" s="338">
        <v>2334.8000000000002</v>
      </c>
      <c r="E42" s="338">
        <v>528.9</v>
      </c>
      <c r="F42" s="338">
        <v>528.36513000000002</v>
      </c>
      <c r="G42" s="339">
        <f t="shared" si="2"/>
        <v>22.629995288675691</v>
      </c>
      <c r="H42" s="339">
        <f t="shared" si="0"/>
        <v>99.898871242200798</v>
      </c>
      <c r="I42" s="340"/>
      <c r="J42" s="340"/>
    </row>
    <row r="43" spans="1:10" ht="41.25" customHeight="1" x14ac:dyDescent="0.3">
      <c r="A43" s="336" t="s">
        <v>886</v>
      </c>
      <c r="B43" s="337" t="s">
        <v>887</v>
      </c>
      <c r="C43" s="338">
        <v>2324</v>
      </c>
      <c r="D43" s="338">
        <v>2324</v>
      </c>
      <c r="E43" s="338">
        <v>94.7</v>
      </c>
      <c r="F43" s="338">
        <v>96.351299999999995</v>
      </c>
      <c r="G43" s="339">
        <f t="shared" si="2"/>
        <v>4.1459251290877797</v>
      </c>
      <c r="H43" s="339">
        <f t="shared" si="0"/>
        <v>101.74371700105596</v>
      </c>
      <c r="I43" s="340"/>
      <c r="J43" s="340"/>
    </row>
    <row r="44" spans="1:10" ht="18.75" x14ac:dyDescent="0.3">
      <c r="A44" s="325" t="s">
        <v>888</v>
      </c>
      <c r="B44" s="326" t="s">
        <v>889</v>
      </c>
      <c r="C44" s="327">
        <f>C45+C47</f>
        <v>1709.1</v>
      </c>
      <c r="D44" s="327">
        <f t="shared" ref="D44:F44" si="8">D45+D47</f>
        <v>1709.1</v>
      </c>
      <c r="E44" s="327">
        <f t="shared" si="8"/>
        <v>304.8</v>
      </c>
      <c r="F44" s="327">
        <f t="shared" si="8"/>
        <v>305.26314000000002</v>
      </c>
      <c r="G44" s="342">
        <f t="shared" si="2"/>
        <v>17.861046164648062</v>
      </c>
      <c r="H44" s="342">
        <f t="shared" si="0"/>
        <v>100.15194881889764</v>
      </c>
      <c r="I44" s="329"/>
      <c r="J44" s="329"/>
    </row>
    <row r="45" spans="1:10" s="335" customFormat="1" ht="37.5" x14ac:dyDescent="0.3">
      <c r="A45" s="330" t="s">
        <v>890</v>
      </c>
      <c r="B45" s="331" t="s">
        <v>891</v>
      </c>
      <c r="C45" s="332">
        <f>C46</f>
        <v>1680</v>
      </c>
      <c r="D45" s="332">
        <f>D46</f>
        <v>1680</v>
      </c>
      <c r="E45" s="332">
        <f>E46</f>
        <v>299</v>
      </c>
      <c r="F45" s="332">
        <f>F46</f>
        <v>299.41314</v>
      </c>
      <c r="G45" s="333">
        <f t="shared" si="2"/>
        <v>17.822210714285713</v>
      </c>
      <c r="H45" s="333">
        <f t="shared" si="0"/>
        <v>100.13817391304347</v>
      </c>
      <c r="I45" s="334"/>
      <c r="J45" s="334"/>
    </row>
    <row r="46" spans="1:10" ht="37.5" x14ac:dyDescent="0.3">
      <c r="A46" s="336" t="s">
        <v>892</v>
      </c>
      <c r="B46" s="337" t="s">
        <v>893</v>
      </c>
      <c r="C46" s="338">
        <v>1680</v>
      </c>
      <c r="D46" s="338">
        <v>1680</v>
      </c>
      <c r="E46" s="338">
        <v>299</v>
      </c>
      <c r="F46" s="338">
        <v>299.41314</v>
      </c>
      <c r="G46" s="339">
        <f t="shared" si="2"/>
        <v>17.822210714285713</v>
      </c>
      <c r="H46" s="339">
        <f t="shared" si="0"/>
        <v>100.13817391304347</v>
      </c>
      <c r="I46" s="340"/>
      <c r="J46" s="340"/>
    </row>
    <row r="47" spans="1:10" s="335" customFormat="1" ht="37.5" x14ac:dyDescent="0.3">
      <c r="A47" s="330" t="s">
        <v>894</v>
      </c>
      <c r="B47" s="331" t="s">
        <v>895</v>
      </c>
      <c r="C47" s="332">
        <f>C48</f>
        <v>29.1</v>
      </c>
      <c r="D47" s="332">
        <f>D48</f>
        <v>29.1</v>
      </c>
      <c r="E47" s="332">
        <f>E48</f>
        <v>5.8</v>
      </c>
      <c r="F47" s="332">
        <f>F48</f>
        <v>5.85</v>
      </c>
      <c r="G47" s="333">
        <f t="shared" si="2"/>
        <v>20.103092783505154</v>
      </c>
      <c r="H47" s="333">
        <f t="shared" si="0"/>
        <v>100.86206896551724</v>
      </c>
      <c r="I47" s="334"/>
      <c r="J47" s="334"/>
    </row>
    <row r="48" spans="1:10" ht="57.75" customHeight="1" x14ac:dyDescent="0.3">
      <c r="A48" s="336" t="s">
        <v>896</v>
      </c>
      <c r="B48" s="337" t="s">
        <v>897</v>
      </c>
      <c r="C48" s="338">
        <v>29.1</v>
      </c>
      <c r="D48" s="338">
        <v>29.1</v>
      </c>
      <c r="E48" s="338">
        <v>5.8</v>
      </c>
      <c r="F48" s="338">
        <v>5.85</v>
      </c>
      <c r="G48" s="339">
        <f t="shared" si="2"/>
        <v>20.103092783505154</v>
      </c>
      <c r="H48" s="339">
        <f t="shared" si="0"/>
        <v>100.86206896551724</v>
      </c>
      <c r="I48" s="340"/>
      <c r="J48" s="340"/>
    </row>
    <row r="49" spans="1:10" ht="18.75" x14ac:dyDescent="0.3">
      <c r="A49" s="320"/>
      <c r="B49" s="321" t="s">
        <v>898</v>
      </c>
      <c r="C49" s="322">
        <f>C50+C58+C64+C70+C76+C95</f>
        <v>23087.649079999999</v>
      </c>
      <c r="D49" s="322">
        <f t="shared" ref="D49:F49" si="9">D50+D58+D64+D70+D76+D95</f>
        <v>23087.649079999999</v>
      </c>
      <c r="E49" s="322">
        <f t="shared" si="9"/>
        <v>6738.2490799999987</v>
      </c>
      <c r="F49" s="322">
        <f t="shared" si="9"/>
        <v>7335.0083199999999</v>
      </c>
      <c r="G49" s="323">
        <f t="shared" si="2"/>
        <v>31.77026943966354</v>
      </c>
      <c r="H49" s="323">
        <f t="shared" si="0"/>
        <v>108.85629535083913</v>
      </c>
      <c r="I49" s="324"/>
      <c r="J49" s="324"/>
    </row>
    <row r="50" spans="1:10" ht="37.5" x14ac:dyDescent="0.3">
      <c r="A50" s="325" t="s">
        <v>899</v>
      </c>
      <c r="B50" s="326" t="s">
        <v>900</v>
      </c>
      <c r="C50" s="327">
        <f>C51+C57</f>
        <v>6637.1999999999989</v>
      </c>
      <c r="D50" s="327">
        <f>D51+D57</f>
        <v>6637.1999999999989</v>
      </c>
      <c r="E50" s="327">
        <f t="shared" ref="E50:F50" si="10">E51+E57</f>
        <v>1757.4</v>
      </c>
      <c r="F50" s="327">
        <f t="shared" si="10"/>
        <v>1728.0946899999999</v>
      </c>
      <c r="G50" s="328">
        <f t="shared" si="2"/>
        <v>26.036501687458568</v>
      </c>
      <c r="H50" s="328">
        <f t="shared" si="0"/>
        <v>98.332462160009086</v>
      </c>
      <c r="I50" s="329"/>
      <c r="J50" s="329"/>
    </row>
    <row r="51" spans="1:10" s="335" customFormat="1" ht="75" x14ac:dyDescent="0.3">
      <c r="A51" s="330" t="s">
        <v>901</v>
      </c>
      <c r="B51" s="331" t="s">
        <v>902</v>
      </c>
      <c r="C51" s="332">
        <f>C52+C53+C54+C55</f>
        <v>5881.2999999999993</v>
      </c>
      <c r="D51" s="332">
        <f t="shared" ref="D51:F51" si="11">D52+D53+D54+D55</f>
        <v>5881.2999999999993</v>
      </c>
      <c r="E51" s="332">
        <f t="shared" si="11"/>
        <v>1399.6000000000001</v>
      </c>
      <c r="F51" s="332">
        <f t="shared" si="11"/>
        <v>1379.0517</v>
      </c>
      <c r="G51" s="333">
        <f t="shared" si="2"/>
        <v>23.44807610562291</v>
      </c>
      <c r="H51" s="333">
        <f t="shared" si="0"/>
        <v>98.531844812803655</v>
      </c>
      <c r="I51" s="334"/>
      <c r="J51" s="334"/>
    </row>
    <row r="52" spans="1:10" ht="73.5" customHeight="1" x14ac:dyDescent="0.3">
      <c r="A52" s="336" t="s">
        <v>903</v>
      </c>
      <c r="B52" s="337" t="s">
        <v>904</v>
      </c>
      <c r="C52" s="345">
        <v>5002.5</v>
      </c>
      <c r="D52" s="345">
        <v>5002.5</v>
      </c>
      <c r="E52" s="338">
        <v>1222.8</v>
      </c>
      <c r="F52" s="338">
        <v>1213.03556</v>
      </c>
      <c r="G52" s="339">
        <f t="shared" si="2"/>
        <v>24.248586906546727</v>
      </c>
      <c r="H52" s="339">
        <f t="shared" si="0"/>
        <v>99.20146876022244</v>
      </c>
      <c r="I52" s="340"/>
      <c r="J52" s="340"/>
    </row>
    <row r="53" spans="1:10" ht="75" x14ac:dyDescent="0.3">
      <c r="A53" s="336" t="s">
        <v>905</v>
      </c>
      <c r="B53" s="337" t="s">
        <v>906</v>
      </c>
      <c r="C53" s="345">
        <v>323.2</v>
      </c>
      <c r="D53" s="345">
        <v>323.2</v>
      </c>
      <c r="E53" s="338">
        <v>69.400000000000006</v>
      </c>
      <c r="F53" s="338">
        <v>59.42</v>
      </c>
      <c r="G53" s="339">
        <f t="shared" si="2"/>
        <v>18.384900990099013</v>
      </c>
      <c r="H53" s="339">
        <f t="shared" si="0"/>
        <v>85.619596541786734</v>
      </c>
      <c r="I53" s="340"/>
      <c r="J53" s="340"/>
    </row>
    <row r="54" spans="1:10" ht="56.25" x14ac:dyDescent="0.3">
      <c r="A54" s="336" t="s">
        <v>907</v>
      </c>
      <c r="B54" s="337" t="s">
        <v>908</v>
      </c>
      <c r="C54" s="338">
        <v>312.89999999999998</v>
      </c>
      <c r="D54" s="338">
        <v>312.89999999999998</v>
      </c>
      <c r="E54" s="338">
        <v>68.5</v>
      </c>
      <c r="F54" s="338">
        <v>68.576390000000004</v>
      </c>
      <c r="G54" s="339">
        <f t="shared" si="2"/>
        <v>21.916391818472359</v>
      </c>
      <c r="H54" s="339">
        <f t="shared" si="0"/>
        <v>100.11151824817519</v>
      </c>
      <c r="I54" s="340"/>
      <c r="J54" s="340"/>
    </row>
    <row r="55" spans="1:10" ht="37.5" x14ac:dyDescent="0.3">
      <c r="A55" s="359" t="s">
        <v>909</v>
      </c>
      <c r="B55" s="360" t="s">
        <v>910</v>
      </c>
      <c r="C55" s="338">
        <v>242.7</v>
      </c>
      <c r="D55" s="338">
        <v>242.7</v>
      </c>
      <c r="E55" s="338">
        <v>38.9</v>
      </c>
      <c r="F55" s="338">
        <v>38.019750000000002</v>
      </c>
      <c r="G55" s="339">
        <f t="shared" si="2"/>
        <v>15.665327564894934</v>
      </c>
      <c r="H55" s="339">
        <f t="shared" si="0"/>
        <v>97.737146529562992</v>
      </c>
      <c r="I55" s="340"/>
      <c r="J55" s="340"/>
    </row>
    <row r="56" spans="1:10" s="335" customFormat="1" ht="75" x14ac:dyDescent="0.3">
      <c r="A56" s="330" t="s">
        <v>911</v>
      </c>
      <c r="B56" s="331" t="s">
        <v>912</v>
      </c>
      <c r="C56" s="332">
        <f>C57</f>
        <v>755.9</v>
      </c>
      <c r="D56" s="332">
        <f>D57</f>
        <v>755.9</v>
      </c>
      <c r="E56" s="332">
        <f>E57</f>
        <v>357.8</v>
      </c>
      <c r="F56" s="332">
        <f>F57</f>
        <v>349.04298999999997</v>
      </c>
      <c r="G56" s="333">
        <f t="shared" si="2"/>
        <v>46.17581558407197</v>
      </c>
      <c r="H56" s="333">
        <f t="shared" si="0"/>
        <v>97.552540525433201</v>
      </c>
      <c r="I56" s="334"/>
      <c r="J56" s="334"/>
    </row>
    <row r="57" spans="1:10" ht="78.75" customHeight="1" x14ac:dyDescent="0.3">
      <c r="A57" s="336" t="s">
        <v>913</v>
      </c>
      <c r="B57" s="337" t="s">
        <v>914</v>
      </c>
      <c r="C57" s="338">
        <v>755.9</v>
      </c>
      <c r="D57" s="338">
        <v>755.9</v>
      </c>
      <c r="E57" s="338">
        <v>357.8</v>
      </c>
      <c r="F57" s="338">
        <v>349.04298999999997</v>
      </c>
      <c r="G57" s="339">
        <f t="shared" si="2"/>
        <v>46.17581558407197</v>
      </c>
      <c r="H57" s="339">
        <f t="shared" si="0"/>
        <v>97.552540525433201</v>
      </c>
      <c r="I57" s="340"/>
      <c r="J57" s="340"/>
    </row>
    <row r="58" spans="1:10" ht="31.5" customHeight="1" x14ac:dyDescent="0.3">
      <c r="A58" s="325" t="s">
        <v>915</v>
      </c>
      <c r="B58" s="326" t="s">
        <v>916</v>
      </c>
      <c r="C58" s="327">
        <f>C59</f>
        <v>123.10000000000001</v>
      </c>
      <c r="D58" s="327">
        <f>D59</f>
        <v>123.10000000000001</v>
      </c>
      <c r="E58" s="327">
        <f>E59</f>
        <v>122.8</v>
      </c>
      <c r="F58" s="327">
        <f>F59</f>
        <v>124.55216</v>
      </c>
      <c r="G58" s="328">
        <f t="shared" si="2"/>
        <v>101.17965881397237</v>
      </c>
      <c r="H58" s="328">
        <f t="shared" si="0"/>
        <v>101.42684039087948</v>
      </c>
      <c r="I58" s="329"/>
      <c r="J58" s="329"/>
    </row>
    <row r="59" spans="1:10" s="335" customFormat="1" ht="37.5" x14ac:dyDescent="0.3">
      <c r="A59" s="330" t="s">
        <v>917</v>
      </c>
      <c r="B59" s="331" t="s">
        <v>918</v>
      </c>
      <c r="C59" s="332">
        <f>C60+C61+C62+C63</f>
        <v>123.10000000000001</v>
      </c>
      <c r="D59" s="332">
        <f>D60+D61+D62+D63</f>
        <v>123.10000000000001</v>
      </c>
      <c r="E59" s="332">
        <f t="shared" ref="E59:F59" si="12">E60+E61+E62+E63</f>
        <v>122.8</v>
      </c>
      <c r="F59" s="332">
        <f t="shared" si="12"/>
        <v>124.55216</v>
      </c>
      <c r="G59" s="333">
        <f t="shared" si="2"/>
        <v>101.17965881397237</v>
      </c>
      <c r="H59" s="333">
        <f t="shared" si="0"/>
        <v>101.42684039087948</v>
      </c>
      <c r="I59" s="334"/>
      <c r="J59" s="334"/>
    </row>
    <row r="60" spans="1:10" ht="37.5" x14ac:dyDescent="0.3">
      <c r="A60" s="336" t="s">
        <v>919</v>
      </c>
      <c r="B60" s="337" t="s">
        <v>920</v>
      </c>
      <c r="C60" s="338">
        <v>122.2</v>
      </c>
      <c r="D60" s="338">
        <v>122.2</v>
      </c>
      <c r="E60" s="338">
        <v>122.2</v>
      </c>
      <c r="F60" s="338">
        <v>103.86866000000001</v>
      </c>
      <c r="G60" s="339">
        <f t="shared" si="2"/>
        <v>84.998903436988542</v>
      </c>
      <c r="H60" s="339">
        <f t="shared" si="0"/>
        <v>84.998903436988542</v>
      </c>
      <c r="I60" s="340"/>
      <c r="J60" s="340"/>
    </row>
    <row r="61" spans="1:10" ht="18.75" x14ac:dyDescent="0.3">
      <c r="A61" s="336" t="s">
        <v>921</v>
      </c>
      <c r="B61" s="337" t="s">
        <v>922</v>
      </c>
      <c r="C61" s="338">
        <v>0.9</v>
      </c>
      <c r="D61" s="338">
        <v>0.9</v>
      </c>
      <c r="E61" s="338">
        <v>0.6</v>
      </c>
      <c r="F61" s="338">
        <v>0.69062000000000001</v>
      </c>
      <c r="G61" s="339">
        <f t="shared" si="2"/>
        <v>76.73555555555555</v>
      </c>
      <c r="H61" s="339">
        <v>0</v>
      </c>
      <c r="I61" s="340"/>
      <c r="J61" s="340"/>
    </row>
    <row r="62" spans="1:10" ht="18.75" x14ac:dyDescent="0.3">
      <c r="A62" s="336" t="s">
        <v>923</v>
      </c>
      <c r="B62" s="337" t="s">
        <v>924</v>
      </c>
      <c r="C62" s="338">
        <v>0</v>
      </c>
      <c r="D62" s="338">
        <v>0</v>
      </c>
      <c r="E62" s="338">
        <v>0</v>
      </c>
      <c r="F62" s="338">
        <v>19.976040000000001</v>
      </c>
      <c r="G62" s="339">
        <v>0</v>
      </c>
      <c r="H62" s="339">
        <v>0</v>
      </c>
      <c r="I62" s="340"/>
      <c r="J62" s="340"/>
    </row>
    <row r="63" spans="1:10" ht="37.5" x14ac:dyDescent="0.3">
      <c r="A63" s="336" t="s">
        <v>925</v>
      </c>
      <c r="B63" s="360" t="s">
        <v>926</v>
      </c>
      <c r="C63" s="338">
        <v>0</v>
      </c>
      <c r="D63" s="338">
        <v>0</v>
      </c>
      <c r="E63" s="338">
        <v>0</v>
      </c>
      <c r="F63" s="338">
        <v>1.6840000000000001E-2</v>
      </c>
      <c r="G63" s="339">
        <v>0</v>
      </c>
      <c r="H63" s="339">
        <v>0</v>
      </c>
      <c r="I63" s="340"/>
      <c r="J63" s="340"/>
    </row>
    <row r="64" spans="1:10" ht="37.5" x14ac:dyDescent="0.3">
      <c r="A64" s="325" t="s">
        <v>927</v>
      </c>
      <c r="B64" s="326" t="s">
        <v>928</v>
      </c>
      <c r="C64" s="327">
        <f>C65+C67</f>
        <v>15054.900000000001</v>
      </c>
      <c r="D64" s="327">
        <f>D65+D67</f>
        <v>15054.900000000001</v>
      </c>
      <c r="E64" s="327">
        <f>E65+E67</f>
        <v>4502.3999999999996</v>
      </c>
      <c r="F64" s="327">
        <f>F65+F67</f>
        <v>4499.9999699999998</v>
      </c>
      <c r="G64" s="328">
        <f t="shared" si="2"/>
        <v>29.890600203256078</v>
      </c>
      <c r="H64" s="328">
        <f t="shared" si="0"/>
        <v>99.946694429637532</v>
      </c>
      <c r="I64" s="329"/>
      <c r="J64" s="329"/>
    </row>
    <row r="65" spans="1:10" s="335" customFormat="1" ht="24.75" customHeight="1" x14ac:dyDescent="0.3">
      <c r="A65" s="330" t="s">
        <v>929</v>
      </c>
      <c r="B65" s="331" t="s">
        <v>930</v>
      </c>
      <c r="C65" s="332">
        <f>C66</f>
        <v>13910.2</v>
      </c>
      <c r="D65" s="332">
        <f>D66</f>
        <v>13910.2</v>
      </c>
      <c r="E65" s="332">
        <f>E66</f>
        <v>4500</v>
      </c>
      <c r="F65" s="332">
        <f>F66</f>
        <v>4404.8644100000001</v>
      </c>
      <c r="G65" s="333">
        <f t="shared" si="2"/>
        <v>31.666434774482035</v>
      </c>
      <c r="H65" s="333">
        <f t="shared" si="0"/>
        <v>97.88587577777777</v>
      </c>
      <c r="I65" s="334"/>
      <c r="J65" s="334"/>
    </row>
    <row r="66" spans="1:10" ht="37.5" x14ac:dyDescent="0.3">
      <c r="A66" s="336" t="s">
        <v>931</v>
      </c>
      <c r="B66" s="337" t="s">
        <v>932</v>
      </c>
      <c r="C66" s="338">
        <v>13910.2</v>
      </c>
      <c r="D66" s="338">
        <v>13910.2</v>
      </c>
      <c r="E66" s="338">
        <v>4500</v>
      </c>
      <c r="F66" s="338">
        <v>4404.8644100000001</v>
      </c>
      <c r="G66" s="339">
        <f t="shared" si="2"/>
        <v>31.666434774482035</v>
      </c>
      <c r="H66" s="339">
        <f t="shared" si="0"/>
        <v>97.88587577777777</v>
      </c>
      <c r="I66" s="340"/>
      <c r="J66" s="340"/>
    </row>
    <row r="67" spans="1:10" s="335" customFormat="1" ht="26.25" customHeight="1" x14ac:dyDescent="0.3">
      <c r="A67" s="330" t="s">
        <v>933</v>
      </c>
      <c r="B67" s="331" t="s">
        <v>934</v>
      </c>
      <c r="C67" s="332">
        <f>C68+C69</f>
        <v>1144.7</v>
      </c>
      <c r="D67" s="332">
        <f>D68+D69</f>
        <v>1144.7</v>
      </c>
      <c r="E67" s="332">
        <f>E68+E69</f>
        <v>2.4</v>
      </c>
      <c r="F67" s="332">
        <f>F68+F69</f>
        <v>95.135559999999998</v>
      </c>
      <c r="G67" s="333">
        <f t="shared" si="2"/>
        <v>8.3109600768760359</v>
      </c>
      <c r="H67" s="333">
        <f t="shared" si="0"/>
        <v>3963.981666666667</v>
      </c>
      <c r="I67" s="334"/>
      <c r="J67" s="334"/>
    </row>
    <row r="68" spans="1:10" ht="37.5" x14ac:dyDescent="0.3">
      <c r="A68" s="336" t="s">
        <v>935</v>
      </c>
      <c r="B68" s="337" t="s">
        <v>936</v>
      </c>
      <c r="C68" s="338">
        <v>1144.7</v>
      </c>
      <c r="D68" s="338">
        <v>1144.7</v>
      </c>
      <c r="E68" s="338">
        <v>2.4</v>
      </c>
      <c r="F68" s="338">
        <v>2.3698299999999999</v>
      </c>
      <c r="G68" s="339">
        <f t="shared" si="2"/>
        <v>0.20702629509915257</v>
      </c>
      <c r="H68" s="339">
        <f t="shared" si="0"/>
        <v>98.742916666666673</v>
      </c>
      <c r="I68" s="340"/>
      <c r="J68" s="340"/>
    </row>
    <row r="69" spans="1:10" s="335" customFormat="1" ht="22.5" customHeight="1" x14ac:dyDescent="0.3">
      <c r="A69" s="330" t="s">
        <v>937</v>
      </c>
      <c r="B69" s="331" t="s">
        <v>938</v>
      </c>
      <c r="C69" s="332">
        <v>0</v>
      </c>
      <c r="D69" s="332">
        <v>0</v>
      </c>
      <c r="E69" s="332">
        <v>0</v>
      </c>
      <c r="F69" s="332">
        <v>92.765730000000005</v>
      </c>
      <c r="G69" s="333">
        <v>0</v>
      </c>
      <c r="H69" s="333">
        <v>0</v>
      </c>
      <c r="I69" s="334"/>
      <c r="J69" s="334"/>
    </row>
    <row r="70" spans="1:10" ht="26.25" customHeight="1" x14ac:dyDescent="0.3">
      <c r="A70" s="325" t="s">
        <v>939</v>
      </c>
      <c r="B70" s="326" t="s">
        <v>940</v>
      </c>
      <c r="C70" s="341">
        <f t="shared" ref="C70:F70" si="13">C73+C71</f>
        <v>430.6</v>
      </c>
      <c r="D70" s="341">
        <f t="shared" si="13"/>
        <v>430.6</v>
      </c>
      <c r="E70" s="327">
        <f t="shared" si="13"/>
        <v>120</v>
      </c>
      <c r="F70" s="327">
        <f t="shared" si="13"/>
        <v>148.60559000000001</v>
      </c>
      <c r="G70" s="328">
        <f t="shared" si="2"/>
        <v>34.511284254528562</v>
      </c>
      <c r="H70" s="328">
        <f t="shared" si="0"/>
        <v>123.83799166666667</v>
      </c>
      <c r="I70" s="329"/>
      <c r="J70" s="329"/>
    </row>
    <row r="71" spans="1:10" s="335" customFormat="1" ht="75.75" customHeight="1" x14ac:dyDescent="0.3">
      <c r="A71" s="353" t="s">
        <v>941</v>
      </c>
      <c r="B71" s="354" t="s">
        <v>942</v>
      </c>
      <c r="C71" s="343">
        <f t="shared" ref="C71:F71" si="14">C72</f>
        <v>0</v>
      </c>
      <c r="D71" s="343">
        <f t="shared" si="14"/>
        <v>0</v>
      </c>
      <c r="E71" s="343">
        <f t="shared" si="14"/>
        <v>0</v>
      </c>
      <c r="F71" s="343">
        <f t="shared" si="14"/>
        <v>29.48732</v>
      </c>
      <c r="G71" s="344">
        <v>0</v>
      </c>
      <c r="H71" s="344">
        <v>0</v>
      </c>
      <c r="I71" s="355"/>
      <c r="J71" s="355"/>
    </row>
    <row r="72" spans="1:10" ht="84.75" customHeight="1" x14ac:dyDescent="0.3">
      <c r="A72" s="356" t="s">
        <v>943</v>
      </c>
      <c r="B72" s="357" t="s">
        <v>944</v>
      </c>
      <c r="C72" s="361">
        <v>0</v>
      </c>
      <c r="D72" s="361">
        <v>0</v>
      </c>
      <c r="E72" s="361">
        <v>0</v>
      </c>
      <c r="F72" s="361">
        <v>29.48732</v>
      </c>
      <c r="G72" s="362">
        <v>0</v>
      </c>
      <c r="H72" s="362">
        <v>0</v>
      </c>
      <c r="I72" s="363"/>
      <c r="J72" s="363"/>
    </row>
    <row r="73" spans="1:10" s="335" customFormat="1" ht="37.5" x14ac:dyDescent="0.3">
      <c r="A73" s="330" t="s">
        <v>945</v>
      </c>
      <c r="B73" s="331" t="s">
        <v>946</v>
      </c>
      <c r="C73" s="343">
        <f>C74+C75</f>
        <v>430.6</v>
      </c>
      <c r="D73" s="343">
        <f>D74+D75</f>
        <v>430.6</v>
      </c>
      <c r="E73" s="343">
        <f t="shared" ref="E73:F73" si="15">E74+E75</f>
        <v>120</v>
      </c>
      <c r="F73" s="343">
        <f t="shared" si="15"/>
        <v>119.11827</v>
      </c>
      <c r="G73" s="333">
        <f t="shared" si="2"/>
        <v>27.663323269856011</v>
      </c>
      <c r="H73" s="333">
        <f t="shared" si="0"/>
        <v>99.265225000000001</v>
      </c>
      <c r="I73" s="334"/>
      <c r="J73" s="334"/>
    </row>
    <row r="74" spans="1:10" ht="37.5" x14ac:dyDescent="0.3">
      <c r="A74" s="336" t="s">
        <v>947</v>
      </c>
      <c r="B74" s="337" t="s">
        <v>948</v>
      </c>
      <c r="C74" s="345">
        <v>271</v>
      </c>
      <c r="D74" s="345">
        <v>271</v>
      </c>
      <c r="E74" s="338">
        <v>120</v>
      </c>
      <c r="F74" s="338">
        <v>119.11827</v>
      </c>
      <c r="G74" s="339">
        <f t="shared" si="2"/>
        <v>43.955081180811803</v>
      </c>
      <c r="H74" s="339">
        <f t="shared" si="0"/>
        <v>99.265225000000001</v>
      </c>
      <c r="I74" s="340"/>
      <c r="J74" s="340"/>
    </row>
    <row r="75" spans="1:10" ht="56.25" x14ac:dyDescent="0.3">
      <c r="A75" s="336" t="s">
        <v>949</v>
      </c>
      <c r="B75" s="337" t="s">
        <v>950</v>
      </c>
      <c r="C75" s="345">
        <v>159.6</v>
      </c>
      <c r="D75" s="345">
        <v>159.6</v>
      </c>
      <c r="E75" s="338">
        <v>0</v>
      </c>
      <c r="F75" s="338">
        <v>0</v>
      </c>
      <c r="G75" s="339">
        <f t="shared" si="2"/>
        <v>0</v>
      </c>
      <c r="H75" s="339">
        <v>0</v>
      </c>
      <c r="I75" s="340"/>
      <c r="J75" s="340"/>
    </row>
    <row r="76" spans="1:10" ht="18.75" x14ac:dyDescent="0.3">
      <c r="A76" s="325" t="s">
        <v>951</v>
      </c>
      <c r="B76" s="326" t="s">
        <v>952</v>
      </c>
      <c r="C76" s="327">
        <f>SUM(C77:C94)</f>
        <v>716.6</v>
      </c>
      <c r="D76" s="327">
        <f t="shared" ref="D76:F76" si="16">SUM(D77:D94)</f>
        <v>716.6</v>
      </c>
      <c r="E76" s="327">
        <f t="shared" si="16"/>
        <v>110.4</v>
      </c>
      <c r="F76" s="327">
        <f t="shared" si="16"/>
        <v>110.87666</v>
      </c>
      <c r="G76" s="328">
        <f t="shared" si="2"/>
        <v>15.472601172202067</v>
      </c>
      <c r="H76" s="328">
        <f t="shared" si="0"/>
        <v>100.4317572463768</v>
      </c>
      <c r="I76" s="329"/>
      <c r="J76" s="329"/>
    </row>
    <row r="77" spans="1:10" ht="80.25" customHeight="1" x14ac:dyDescent="0.3">
      <c r="A77" s="336" t="s">
        <v>953</v>
      </c>
      <c r="B77" s="337" t="s">
        <v>954</v>
      </c>
      <c r="C77" s="338">
        <v>48.2</v>
      </c>
      <c r="D77" s="338">
        <v>48.2</v>
      </c>
      <c r="E77" s="338">
        <v>8</v>
      </c>
      <c r="F77" s="338">
        <v>11.612360000000001</v>
      </c>
      <c r="G77" s="339">
        <f t="shared" si="2"/>
        <v>24.092033195020747</v>
      </c>
      <c r="H77" s="339">
        <f t="shared" si="0"/>
        <v>145.15450000000001</v>
      </c>
      <c r="I77" s="340"/>
      <c r="J77" s="340"/>
    </row>
    <row r="78" spans="1:10" ht="93" customHeight="1" x14ac:dyDescent="0.3">
      <c r="A78" s="336" t="s">
        <v>955</v>
      </c>
      <c r="B78" s="337" t="s">
        <v>956</v>
      </c>
      <c r="C78" s="338">
        <v>228</v>
      </c>
      <c r="D78" s="338">
        <v>228</v>
      </c>
      <c r="E78" s="338">
        <v>57.7</v>
      </c>
      <c r="F78" s="338">
        <v>59.623939999999997</v>
      </c>
      <c r="G78" s="339">
        <f t="shared" si="2"/>
        <v>26.150850877192983</v>
      </c>
      <c r="H78" s="339">
        <f t="shared" si="0"/>
        <v>103.33438474870016</v>
      </c>
      <c r="I78" s="340"/>
      <c r="J78" s="340"/>
    </row>
    <row r="79" spans="1:10" ht="82.5" customHeight="1" x14ac:dyDescent="0.3">
      <c r="A79" s="336" t="s">
        <v>957</v>
      </c>
      <c r="B79" s="337" t="s">
        <v>958</v>
      </c>
      <c r="C79" s="338">
        <v>77.5</v>
      </c>
      <c r="D79" s="338">
        <v>77.5</v>
      </c>
      <c r="E79" s="338">
        <v>11</v>
      </c>
      <c r="F79" s="338">
        <v>17.3414</v>
      </c>
      <c r="G79" s="339">
        <f t="shared" si="2"/>
        <v>22.376000000000001</v>
      </c>
      <c r="H79" s="339">
        <f t="shared" si="0"/>
        <v>157.64909090909092</v>
      </c>
      <c r="I79" s="340"/>
      <c r="J79" s="340"/>
    </row>
    <row r="80" spans="1:10" ht="78.75" hidden="1" customHeight="1" x14ac:dyDescent="0.3">
      <c r="A80" s="336" t="s">
        <v>959</v>
      </c>
      <c r="B80" s="337" t="s">
        <v>960</v>
      </c>
      <c r="C80" s="338">
        <v>0</v>
      </c>
      <c r="D80" s="338">
        <v>0</v>
      </c>
      <c r="E80" s="338">
        <v>0</v>
      </c>
      <c r="F80" s="338">
        <v>0</v>
      </c>
      <c r="G80" s="339">
        <v>0</v>
      </c>
      <c r="H80" s="339">
        <v>0</v>
      </c>
      <c r="I80" s="340"/>
      <c r="J80" s="340"/>
    </row>
    <row r="81" spans="1:10" ht="84" customHeight="1" x14ac:dyDescent="0.3">
      <c r="A81" s="336" t="s">
        <v>961</v>
      </c>
      <c r="B81" s="337" t="s">
        <v>962</v>
      </c>
      <c r="C81" s="338">
        <v>67.2</v>
      </c>
      <c r="D81" s="338">
        <v>67.2</v>
      </c>
      <c r="E81" s="338">
        <v>0.2</v>
      </c>
      <c r="F81" s="338">
        <v>1.1370899999999999</v>
      </c>
      <c r="G81" s="339">
        <f t="shared" si="2"/>
        <v>1.6920982142857139</v>
      </c>
      <c r="H81" s="339">
        <f t="shared" ref="H81:H156" si="17">F81/E81*100</f>
        <v>568.54499999999996</v>
      </c>
      <c r="I81" s="340"/>
      <c r="J81" s="340"/>
    </row>
    <row r="82" spans="1:10" ht="78.75" customHeight="1" x14ac:dyDescent="0.3">
      <c r="A82" s="336" t="s">
        <v>963</v>
      </c>
      <c r="B82" s="337" t="s">
        <v>964</v>
      </c>
      <c r="C82" s="338">
        <v>0</v>
      </c>
      <c r="D82" s="338">
        <v>0</v>
      </c>
      <c r="E82" s="338">
        <v>0</v>
      </c>
      <c r="F82" s="338">
        <v>1.5</v>
      </c>
      <c r="G82" s="339">
        <v>0</v>
      </c>
      <c r="H82" s="339">
        <v>0</v>
      </c>
      <c r="I82" s="340"/>
      <c r="J82" s="340"/>
    </row>
    <row r="83" spans="1:10" ht="93.75" x14ac:dyDescent="0.3">
      <c r="A83" s="336" t="s">
        <v>965</v>
      </c>
      <c r="B83" s="337" t="s">
        <v>966</v>
      </c>
      <c r="C83" s="338">
        <v>3.2</v>
      </c>
      <c r="D83" s="338">
        <v>3.2</v>
      </c>
      <c r="E83" s="338">
        <v>0.4</v>
      </c>
      <c r="F83" s="338">
        <v>0.42281000000000002</v>
      </c>
      <c r="G83" s="339">
        <f t="shared" ref="G83:G158" si="18">F83/D83*100</f>
        <v>13.212812499999998</v>
      </c>
      <c r="H83" s="339">
        <v>0</v>
      </c>
      <c r="I83" s="340"/>
      <c r="J83" s="340"/>
    </row>
    <row r="84" spans="1:10" ht="105.75" customHeight="1" x14ac:dyDescent="0.3">
      <c r="A84" s="336" t="s">
        <v>967</v>
      </c>
      <c r="B84" s="337" t="s">
        <v>968</v>
      </c>
      <c r="C84" s="338">
        <v>0</v>
      </c>
      <c r="D84" s="338">
        <v>0</v>
      </c>
      <c r="E84" s="338">
        <v>0</v>
      </c>
      <c r="F84" s="338">
        <v>0.15</v>
      </c>
      <c r="G84" s="339">
        <v>0</v>
      </c>
      <c r="H84" s="339">
        <v>0</v>
      </c>
      <c r="I84" s="340"/>
      <c r="J84" s="340"/>
    </row>
    <row r="85" spans="1:10" ht="84" customHeight="1" x14ac:dyDescent="0.3">
      <c r="A85" s="336" t="s">
        <v>969</v>
      </c>
      <c r="B85" s="337" t="s">
        <v>970</v>
      </c>
      <c r="C85" s="338">
        <v>1.9</v>
      </c>
      <c r="D85" s="338">
        <v>1.9</v>
      </c>
      <c r="E85" s="338">
        <v>0.7</v>
      </c>
      <c r="F85" s="338">
        <v>1.19448</v>
      </c>
      <c r="G85" s="339">
        <f t="shared" si="18"/>
        <v>62.867368421052639</v>
      </c>
      <c r="H85" s="339">
        <f t="shared" si="17"/>
        <v>170.64000000000001</v>
      </c>
      <c r="I85" s="340"/>
      <c r="J85" s="340"/>
    </row>
    <row r="86" spans="1:10" ht="78.75" customHeight="1" x14ac:dyDescent="0.3">
      <c r="A86" s="336" t="s">
        <v>971</v>
      </c>
      <c r="B86" s="337" t="s">
        <v>972</v>
      </c>
      <c r="C86" s="338">
        <v>85.8</v>
      </c>
      <c r="D86" s="338">
        <v>85.8</v>
      </c>
      <c r="E86" s="338">
        <v>5</v>
      </c>
      <c r="F86" s="338">
        <v>7.3136999999999999</v>
      </c>
      <c r="G86" s="339">
        <f t="shared" si="18"/>
        <v>8.5241258741258754</v>
      </c>
      <c r="H86" s="339">
        <f t="shared" si="17"/>
        <v>146.274</v>
      </c>
      <c r="I86" s="340"/>
      <c r="J86" s="340"/>
    </row>
    <row r="87" spans="1:10" ht="76.5" customHeight="1" x14ac:dyDescent="0.3">
      <c r="A87" s="336" t="s">
        <v>973</v>
      </c>
      <c r="B87" s="337" t="s">
        <v>974</v>
      </c>
      <c r="C87" s="338">
        <v>151.19999999999999</v>
      </c>
      <c r="D87" s="338">
        <v>151.19999999999999</v>
      </c>
      <c r="E87" s="338">
        <v>27.4</v>
      </c>
      <c r="F87" s="338">
        <v>1.88195</v>
      </c>
      <c r="G87" s="339">
        <f t="shared" si="18"/>
        <v>1.2446759259259259</v>
      </c>
      <c r="H87" s="339">
        <f t="shared" si="17"/>
        <v>6.868430656934307</v>
      </c>
      <c r="I87" s="340"/>
      <c r="J87" s="340"/>
    </row>
    <row r="88" spans="1:10" ht="138" customHeight="1" x14ac:dyDescent="0.3">
      <c r="A88" s="336" t="s">
        <v>975</v>
      </c>
      <c r="B88" s="337" t="s">
        <v>976</v>
      </c>
      <c r="C88" s="338">
        <v>53.6</v>
      </c>
      <c r="D88" s="338">
        <v>53.6</v>
      </c>
      <c r="E88" s="338">
        <v>0</v>
      </c>
      <c r="F88" s="338">
        <v>7.5</v>
      </c>
      <c r="G88" s="339">
        <f t="shared" si="18"/>
        <v>13.992537313432834</v>
      </c>
      <c r="H88" s="339">
        <v>0</v>
      </c>
      <c r="I88" s="340"/>
      <c r="J88" s="340"/>
    </row>
    <row r="89" spans="1:10" ht="56.25" hidden="1" x14ac:dyDescent="0.3">
      <c r="A89" s="336" t="s">
        <v>977</v>
      </c>
      <c r="B89" s="337" t="s">
        <v>978</v>
      </c>
      <c r="C89" s="338">
        <v>0</v>
      </c>
      <c r="D89" s="338">
        <v>0</v>
      </c>
      <c r="E89" s="338">
        <v>0</v>
      </c>
      <c r="F89" s="338">
        <v>0</v>
      </c>
      <c r="G89" s="339">
        <v>0</v>
      </c>
      <c r="H89" s="339">
        <v>0</v>
      </c>
      <c r="I89" s="340"/>
      <c r="J89" s="340"/>
    </row>
    <row r="90" spans="1:10" ht="75" hidden="1" x14ac:dyDescent="0.3">
      <c r="A90" s="336" t="s">
        <v>979</v>
      </c>
      <c r="B90" s="337" t="s">
        <v>980</v>
      </c>
      <c r="C90" s="338">
        <v>0</v>
      </c>
      <c r="D90" s="338">
        <v>0</v>
      </c>
      <c r="E90" s="338">
        <v>0</v>
      </c>
      <c r="F90" s="338">
        <v>0</v>
      </c>
      <c r="G90" s="339">
        <v>0</v>
      </c>
      <c r="H90" s="339">
        <v>0</v>
      </c>
      <c r="I90" s="340"/>
      <c r="J90" s="340"/>
    </row>
    <row r="91" spans="1:10" ht="75" hidden="1" x14ac:dyDescent="0.3">
      <c r="A91" s="336" t="s">
        <v>981</v>
      </c>
      <c r="B91" s="337" t="s">
        <v>982</v>
      </c>
      <c r="C91" s="338">
        <v>0</v>
      </c>
      <c r="D91" s="338">
        <v>0</v>
      </c>
      <c r="E91" s="338">
        <v>0</v>
      </c>
      <c r="F91" s="338">
        <v>0</v>
      </c>
      <c r="G91" s="339">
        <v>0</v>
      </c>
      <c r="H91" s="339">
        <v>0</v>
      </c>
      <c r="I91" s="340"/>
      <c r="J91" s="340"/>
    </row>
    <row r="92" spans="1:10" ht="56.25" customHeight="1" x14ac:dyDescent="0.3">
      <c r="A92" s="336" t="s">
        <v>983</v>
      </c>
      <c r="B92" s="337" t="s">
        <v>984</v>
      </c>
      <c r="C92" s="338">
        <v>0</v>
      </c>
      <c r="D92" s="338">
        <v>0</v>
      </c>
      <c r="E92" s="338">
        <v>0</v>
      </c>
      <c r="F92" s="338">
        <v>1.05524</v>
      </c>
      <c r="G92" s="339">
        <v>0</v>
      </c>
      <c r="H92" s="339">
        <v>0</v>
      </c>
      <c r="I92" s="340"/>
      <c r="J92" s="340"/>
    </row>
    <row r="93" spans="1:10" ht="62.25" hidden="1" customHeight="1" x14ac:dyDescent="0.3">
      <c r="A93" s="336" t="s">
        <v>985</v>
      </c>
      <c r="B93" s="337" t="s">
        <v>986</v>
      </c>
      <c r="C93" s="338">
        <v>0</v>
      </c>
      <c r="D93" s="338">
        <v>0</v>
      </c>
      <c r="E93" s="338">
        <v>0</v>
      </c>
      <c r="F93" s="338">
        <v>0</v>
      </c>
      <c r="G93" s="339">
        <v>0</v>
      </c>
      <c r="H93" s="339">
        <v>0</v>
      </c>
      <c r="I93" s="340"/>
      <c r="J93" s="340"/>
    </row>
    <row r="94" spans="1:10" ht="92.25" customHeight="1" x14ac:dyDescent="0.3">
      <c r="A94" s="336" t="s">
        <v>987</v>
      </c>
      <c r="B94" s="337" t="s">
        <v>988</v>
      </c>
      <c r="C94" s="338">
        <v>0</v>
      </c>
      <c r="D94" s="338">
        <v>0</v>
      </c>
      <c r="E94" s="338">
        <v>0</v>
      </c>
      <c r="F94" s="338">
        <v>0.14369000000000001</v>
      </c>
      <c r="G94" s="339">
        <v>0</v>
      </c>
      <c r="H94" s="339">
        <v>0</v>
      </c>
      <c r="I94" s="340"/>
      <c r="J94" s="340"/>
    </row>
    <row r="95" spans="1:10" ht="18.75" x14ac:dyDescent="0.3">
      <c r="A95" s="364" t="s">
        <v>989</v>
      </c>
      <c r="B95" s="365" t="s">
        <v>990</v>
      </c>
      <c r="C95" s="341">
        <f>C96+C98</f>
        <v>125.24908000000001</v>
      </c>
      <c r="D95" s="341">
        <f t="shared" ref="D95:F95" si="19">D96+D98</f>
        <v>125.24908000000001</v>
      </c>
      <c r="E95" s="341">
        <f t="shared" si="19"/>
        <v>125.24908000000001</v>
      </c>
      <c r="F95" s="341">
        <f t="shared" si="19"/>
        <v>722.87925000000007</v>
      </c>
      <c r="G95" s="366">
        <f t="shared" ref="G95" si="20">F95/D95*100</f>
        <v>577.15334116625843</v>
      </c>
      <c r="H95" s="366">
        <f t="shared" ref="H95" si="21">F95/E95*100</f>
        <v>577.15334116625843</v>
      </c>
      <c r="I95" s="340"/>
      <c r="J95" s="340"/>
    </row>
    <row r="96" spans="1:10" s="369" customFormat="1" ht="18.75" x14ac:dyDescent="0.3">
      <c r="A96" s="367" t="s">
        <v>991</v>
      </c>
      <c r="B96" s="368" t="s">
        <v>992</v>
      </c>
      <c r="C96" s="327">
        <f>C97</f>
        <v>0</v>
      </c>
      <c r="D96" s="327">
        <f t="shared" ref="D96:F96" si="22">D97</f>
        <v>0</v>
      </c>
      <c r="E96" s="327">
        <f t="shared" si="22"/>
        <v>0</v>
      </c>
      <c r="F96" s="327">
        <f t="shared" si="22"/>
        <v>-2.3698299999999999</v>
      </c>
      <c r="G96" s="366">
        <v>0</v>
      </c>
      <c r="H96" s="366">
        <v>0</v>
      </c>
      <c r="I96" s="329"/>
      <c r="J96" s="329"/>
    </row>
    <row r="97" spans="1:10" ht="18.75" x14ac:dyDescent="0.3">
      <c r="A97" s="370" t="s">
        <v>993</v>
      </c>
      <c r="B97" s="337" t="s">
        <v>994</v>
      </c>
      <c r="C97" s="338">
        <v>0</v>
      </c>
      <c r="D97" s="338">
        <v>0</v>
      </c>
      <c r="E97" s="338">
        <v>0</v>
      </c>
      <c r="F97" s="338">
        <v>-2.3698299999999999</v>
      </c>
      <c r="G97" s="371">
        <v>0</v>
      </c>
      <c r="H97" s="371">
        <v>0</v>
      </c>
      <c r="I97" s="340"/>
      <c r="J97" s="340"/>
    </row>
    <row r="98" spans="1:10" ht="18.75" x14ac:dyDescent="0.3">
      <c r="A98" s="364" t="s">
        <v>995</v>
      </c>
      <c r="B98" s="365" t="s">
        <v>996</v>
      </c>
      <c r="C98" s="341">
        <f>C99</f>
        <v>125.24908000000001</v>
      </c>
      <c r="D98" s="341">
        <f>D99</f>
        <v>125.24908000000001</v>
      </c>
      <c r="E98" s="341">
        <f t="shared" ref="E98:F98" si="23">E99</f>
        <v>125.24908000000001</v>
      </c>
      <c r="F98" s="341">
        <f t="shared" si="23"/>
        <v>725.24908000000005</v>
      </c>
      <c r="G98" s="342">
        <f t="shared" ref="G98" si="24">F98/D98*100</f>
        <v>579.04543490459173</v>
      </c>
      <c r="H98" s="342">
        <f t="shared" ref="H98" si="25">F98/E98*100</f>
        <v>579.04543490459173</v>
      </c>
      <c r="I98" s="340"/>
      <c r="J98" s="340"/>
    </row>
    <row r="99" spans="1:10" ht="18.75" x14ac:dyDescent="0.3">
      <c r="A99" s="359" t="s">
        <v>997</v>
      </c>
      <c r="B99" s="360" t="s">
        <v>998</v>
      </c>
      <c r="C99" s="338">
        <v>125.24908000000001</v>
      </c>
      <c r="D99" s="338">
        <v>125.24908000000001</v>
      </c>
      <c r="E99" s="338">
        <v>125.24908000000001</v>
      </c>
      <c r="F99" s="338">
        <v>725.24908000000005</v>
      </c>
      <c r="G99" s="339">
        <f>F99/D99*100</f>
        <v>579.04543490459173</v>
      </c>
      <c r="H99" s="339">
        <f>F99/E99*100</f>
        <v>579.04543490459173</v>
      </c>
      <c r="I99" s="340"/>
      <c r="J99" s="340"/>
    </row>
    <row r="100" spans="1:10" ht="18.75" x14ac:dyDescent="0.3">
      <c r="A100" s="372" t="s">
        <v>999</v>
      </c>
      <c r="B100" s="316" t="s">
        <v>1000</v>
      </c>
      <c r="C100" s="317">
        <f>C101+C186+C192+C184+C190</f>
        <v>903775.22759000026</v>
      </c>
      <c r="D100" s="317">
        <f t="shared" ref="D100:E100" si="26">D101+D186+D192+D184+D190</f>
        <v>912101.21479000011</v>
      </c>
      <c r="E100" s="317">
        <f t="shared" si="26"/>
        <v>196718.60900999999</v>
      </c>
      <c r="F100" s="317">
        <f>F101+F186+F192+F184+F190+F188</f>
        <v>196518.92285999999</v>
      </c>
      <c r="G100" s="318">
        <f t="shared" si="18"/>
        <v>21.545736336426874</v>
      </c>
      <c r="H100" s="318">
        <f t="shared" si="17"/>
        <v>99.898491479273403</v>
      </c>
      <c r="I100" s="319"/>
      <c r="J100" s="319"/>
    </row>
    <row r="101" spans="1:10" ht="37.5" x14ac:dyDescent="0.3">
      <c r="A101" s="373" t="s">
        <v>1001</v>
      </c>
      <c r="B101" s="374" t="s">
        <v>1002</v>
      </c>
      <c r="C101" s="375">
        <f>C102+C111+C146+C172</f>
        <v>909263.87247000018</v>
      </c>
      <c r="D101" s="375">
        <f>D102+D111+D146+D172</f>
        <v>917589.85967000003</v>
      </c>
      <c r="E101" s="375">
        <f>E102+E111+E146+E172</f>
        <v>202207.25388999999</v>
      </c>
      <c r="F101" s="375">
        <f>F102+F111+F146+F172</f>
        <v>202207.25388999999</v>
      </c>
      <c r="G101" s="376">
        <f t="shared" si="18"/>
        <v>22.036779478221497</v>
      </c>
      <c r="H101" s="376">
        <f t="shared" si="17"/>
        <v>100</v>
      </c>
      <c r="I101" s="377"/>
      <c r="J101" s="377"/>
    </row>
    <row r="102" spans="1:10" ht="18.75" x14ac:dyDescent="0.3">
      <c r="A102" s="378" t="s">
        <v>1003</v>
      </c>
      <c r="B102" s="321" t="s">
        <v>1004</v>
      </c>
      <c r="C102" s="379">
        <f>C103+C104+C107</f>
        <v>352383.60000000003</v>
      </c>
      <c r="D102" s="379">
        <f>D103+D104+D107</f>
        <v>352383.60000000003</v>
      </c>
      <c r="E102" s="379">
        <f t="shared" ref="E102:F102" si="27">E103+E104+E107</f>
        <v>86330.2</v>
      </c>
      <c r="F102" s="379">
        <f t="shared" si="27"/>
        <v>86330.2</v>
      </c>
      <c r="G102" s="380">
        <f t="shared" si="18"/>
        <v>24.498926737793695</v>
      </c>
      <c r="H102" s="380">
        <f t="shared" si="17"/>
        <v>100</v>
      </c>
      <c r="I102" s="381"/>
      <c r="J102" s="381"/>
    </row>
    <row r="103" spans="1:10" ht="37.5" x14ac:dyDescent="0.25">
      <c r="A103" s="382" t="s">
        <v>1005</v>
      </c>
      <c r="B103" s="383" t="s">
        <v>1006</v>
      </c>
      <c r="C103" s="384">
        <v>350070.2</v>
      </c>
      <c r="D103" s="384">
        <v>350070.2</v>
      </c>
      <c r="E103" s="384">
        <v>84016.8</v>
      </c>
      <c r="F103" s="384">
        <v>84016.8</v>
      </c>
      <c r="G103" s="366">
        <f t="shared" si="18"/>
        <v>23.999986288464427</v>
      </c>
      <c r="H103" s="366">
        <f t="shared" si="17"/>
        <v>100</v>
      </c>
      <c r="I103" s="385"/>
      <c r="J103" s="385"/>
    </row>
    <row r="104" spans="1:10" ht="37.5" hidden="1" x14ac:dyDescent="0.25">
      <c r="A104" s="382" t="s">
        <v>1007</v>
      </c>
      <c r="B104" s="386" t="s">
        <v>1008</v>
      </c>
      <c r="C104" s="384">
        <f>C106</f>
        <v>0</v>
      </c>
      <c r="D104" s="384">
        <f>D106</f>
        <v>0</v>
      </c>
      <c r="E104" s="384">
        <f>E106</f>
        <v>0</v>
      </c>
      <c r="F104" s="384">
        <f t="shared" ref="F104" si="28">F106</f>
        <v>0</v>
      </c>
      <c r="G104" s="366" t="e">
        <f t="shared" si="18"/>
        <v>#DIV/0!</v>
      </c>
      <c r="H104" s="366" t="e">
        <f t="shared" si="17"/>
        <v>#DIV/0!</v>
      </c>
      <c r="I104" s="385"/>
      <c r="J104" s="385"/>
    </row>
    <row r="105" spans="1:10" ht="18.75" hidden="1" x14ac:dyDescent="0.25">
      <c r="A105" s="382"/>
      <c r="B105" s="387" t="s">
        <v>229</v>
      </c>
      <c r="C105" s="384"/>
      <c r="D105" s="384"/>
      <c r="E105" s="384"/>
      <c r="F105" s="384"/>
      <c r="G105" s="366"/>
      <c r="H105" s="366"/>
      <c r="I105" s="385"/>
      <c r="J105" s="385"/>
    </row>
    <row r="106" spans="1:10" ht="37.5" hidden="1" x14ac:dyDescent="0.25">
      <c r="A106" s="382"/>
      <c r="B106" s="387" t="s">
        <v>1009</v>
      </c>
      <c r="C106" s="388">
        <v>0</v>
      </c>
      <c r="D106" s="388">
        <v>0</v>
      </c>
      <c r="E106" s="388">
        <v>0</v>
      </c>
      <c r="F106" s="388">
        <v>0</v>
      </c>
      <c r="G106" s="371" t="e">
        <f t="shared" si="18"/>
        <v>#DIV/0!</v>
      </c>
      <c r="H106" s="371" t="e">
        <f t="shared" si="17"/>
        <v>#DIV/0!</v>
      </c>
      <c r="I106" s="389"/>
      <c r="J106" s="389"/>
    </row>
    <row r="107" spans="1:10" ht="18.75" x14ac:dyDescent="0.25">
      <c r="A107" s="367" t="s">
        <v>1010</v>
      </c>
      <c r="B107" s="368" t="s">
        <v>1011</v>
      </c>
      <c r="C107" s="384">
        <f>C109+C110</f>
        <v>2313.4</v>
      </c>
      <c r="D107" s="384">
        <f>D109+D110</f>
        <v>2313.4</v>
      </c>
      <c r="E107" s="384">
        <f t="shared" ref="E107:F107" si="29">E109+E110</f>
        <v>2313.4</v>
      </c>
      <c r="F107" s="384">
        <f t="shared" si="29"/>
        <v>2313.4</v>
      </c>
      <c r="G107" s="366">
        <f>F107/D107*100</f>
        <v>100</v>
      </c>
      <c r="H107" s="366">
        <f>F107/E107*100</f>
        <v>100</v>
      </c>
      <c r="I107" s="389"/>
      <c r="J107" s="389"/>
    </row>
    <row r="108" spans="1:10" ht="18.75" x14ac:dyDescent="0.25">
      <c r="A108" s="367"/>
      <c r="B108" s="351" t="s">
        <v>229</v>
      </c>
      <c r="C108" s="388"/>
      <c r="D108" s="388"/>
      <c r="E108" s="388"/>
      <c r="F108" s="388"/>
      <c r="G108" s="371"/>
      <c r="H108" s="371"/>
      <c r="I108" s="389"/>
      <c r="J108" s="389"/>
    </row>
    <row r="109" spans="1:10" ht="18.75" x14ac:dyDescent="0.25">
      <c r="A109" s="390"/>
      <c r="B109" s="351" t="s">
        <v>1012</v>
      </c>
      <c r="C109" s="388">
        <v>1886.7</v>
      </c>
      <c r="D109" s="388">
        <v>1886.7</v>
      </c>
      <c r="E109" s="388">
        <v>1886.7</v>
      </c>
      <c r="F109" s="388">
        <v>1886.7</v>
      </c>
      <c r="G109" s="371">
        <f>F109/D109*100</f>
        <v>100</v>
      </c>
      <c r="H109" s="371">
        <f>F109/E109*100</f>
        <v>100</v>
      </c>
      <c r="I109" s="389"/>
      <c r="J109" s="389"/>
    </row>
    <row r="110" spans="1:10" ht="18.75" x14ac:dyDescent="0.25">
      <c r="A110" s="391"/>
      <c r="B110" s="357" t="s">
        <v>1013</v>
      </c>
      <c r="C110" s="388">
        <v>426.7</v>
      </c>
      <c r="D110" s="388">
        <v>426.7</v>
      </c>
      <c r="E110" s="388">
        <v>426.7</v>
      </c>
      <c r="F110" s="388">
        <v>426.7</v>
      </c>
      <c r="G110" s="371">
        <f>F110/D110*100</f>
        <v>100</v>
      </c>
      <c r="H110" s="371">
        <f>F110/E110*100</f>
        <v>100</v>
      </c>
      <c r="I110" s="389"/>
      <c r="J110" s="389"/>
    </row>
    <row r="111" spans="1:10" ht="37.5" x14ac:dyDescent="0.3">
      <c r="A111" s="392" t="s">
        <v>1014</v>
      </c>
      <c r="B111" s="393" t="s">
        <v>1015</v>
      </c>
      <c r="C111" s="394">
        <f>C133+C124+C118+C128+C120+C112+C116</f>
        <v>197006.48428</v>
      </c>
      <c r="D111" s="394">
        <f t="shared" ref="D111:F111" si="30">D133+D124+D118+D128+D120+D112+D116</f>
        <v>204741.05785999997</v>
      </c>
      <c r="E111" s="394">
        <f t="shared" si="30"/>
        <v>28118.130560000001</v>
      </c>
      <c r="F111" s="394">
        <f t="shared" si="30"/>
        <v>28118.130560000001</v>
      </c>
      <c r="G111" s="395">
        <f t="shared" si="18"/>
        <v>13.733508488183604</v>
      </c>
      <c r="H111" s="395">
        <f t="shared" si="17"/>
        <v>100</v>
      </c>
      <c r="I111" s="324"/>
      <c r="J111" s="324"/>
    </row>
    <row r="112" spans="1:10" s="397" customFormat="1" ht="31.5" x14ac:dyDescent="0.3">
      <c r="A112" s="364" t="s">
        <v>1016</v>
      </c>
      <c r="B112" s="396" t="s">
        <v>1017</v>
      </c>
      <c r="C112" s="341">
        <f>C113</f>
        <v>75121.14</v>
      </c>
      <c r="D112" s="341">
        <f>D113</f>
        <v>75121.14</v>
      </c>
      <c r="E112" s="341">
        <f t="shared" ref="E112:F112" si="31">E113</f>
        <v>25651.398980000002</v>
      </c>
      <c r="F112" s="341">
        <f t="shared" si="31"/>
        <v>25651.398980000002</v>
      </c>
      <c r="G112" s="342">
        <f>F112/D112*100</f>
        <v>34.146711538190182</v>
      </c>
      <c r="H112" s="342">
        <f>F112/E112*100</f>
        <v>100</v>
      </c>
      <c r="I112" s="340"/>
      <c r="J112" s="340"/>
    </row>
    <row r="113" spans="1:10" s="397" customFormat="1" ht="37.5" x14ac:dyDescent="0.3">
      <c r="A113" s="350" t="s">
        <v>1018</v>
      </c>
      <c r="B113" s="398" t="s">
        <v>1019</v>
      </c>
      <c r="C113" s="345">
        <f>C114+C115</f>
        <v>75121.14</v>
      </c>
      <c r="D113" s="345">
        <f>D114+D115</f>
        <v>75121.14</v>
      </c>
      <c r="E113" s="345">
        <f t="shared" ref="E113:F113" si="32">E114+E115</f>
        <v>25651.398980000002</v>
      </c>
      <c r="F113" s="345">
        <f t="shared" si="32"/>
        <v>25651.398980000002</v>
      </c>
      <c r="G113" s="346">
        <f t="shared" ref="G113:G117" si="33">F113/D113*100</f>
        <v>34.146711538190182</v>
      </c>
      <c r="H113" s="346">
        <f t="shared" ref="H113:H114" si="34">F113/E113*100</f>
        <v>100</v>
      </c>
      <c r="I113" s="340"/>
      <c r="J113" s="340"/>
    </row>
    <row r="114" spans="1:10" s="397" customFormat="1" ht="63" x14ac:dyDescent="0.3">
      <c r="A114" s="350"/>
      <c r="B114" s="399" t="s">
        <v>1020</v>
      </c>
      <c r="C114" s="345">
        <v>30121.14</v>
      </c>
      <c r="D114" s="345">
        <v>30121.14</v>
      </c>
      <c r="E114" s="345">
        <v>25651.398980000002</v>
      </c>
      <c r="F114" s="345">
        <v>25651.398980000002</v>
      </c>
      <c r="G114" s="346">
        <f t="shared" si="33"/>
        <v>85.160784020790729</v>
      </c>
      <c r="H114" s="346">
        <f t="shared" si="34"/>
        <v>100</v>
      </c>
      <c r="I114" s="340"/>
      <c r="J114" s="340"/>
    </row>
    <row r="115" spans="1:10" s="397" customFormat="1" ht="18.75" x14ac:dyDescent="0.3">
      <c r="A115" s="350"/>
      <c r="B115" s="400" t="s">
        <v>1021</v>
      </c>
      <c r="C115" s="345">
        <v>45000</v>
      </c>
      <c r="D115" s="345">
        <v>45000</v>
      </c>
      <c r="E115" s="345">
        <v>0</v>
      </c>
      <c r="F115" s="345">
        <v>0</v>
      </c>
      <c r="G115" s="346">
        <f t="shared" si="33"/>
        <v>0</v>
      </c>
      <c r="H115" s="346">
        <v>0</v>
      </c>
      <c r="I115" s="340"/>
      <c r="J115" s="340"/>
    </row>
    <row r="116" spans="1:10" s="397" customFormat="1" ht="37.5" x14ac:dyDescent="0.3">
      <c r="A116" s="401" t="s">
        <v>1022</v>
      </c>
      <c r="B116" s="402" t="s">
        <v>1023</v>
      </c>
      <c r="C116" s="403">
        <f>C117</f>
        <v>41655.446150000003</v>
      </c>
      <c r="D116" s="403">
        <f t="shared" ref="D116:F116" si="35">D117</f>
        <v>41655.446150000003</v>
      </c>
      <c r="E116" s="403">
        <f t="shared" si="35"/>
        <v>0</v>
      </c>
      <c r="F116" s="403">
        <f t="shared" si="35"/>
        <v>0</v>
      </c>
      <c r="G116" s="404">
        <f t="shared" si="33"/>
        <v>0</v>
      </c>
      <c r="H116" s="404">
        <v>0</v>
      </c>
      <c r="I116" s="340"/>
      <c r="J116" s="340"/>
    </row>
    <row r="117" spans="1:10" s="397" customFormat="1" ht="31.5" x14ac:dyDescent="0.3">
      <c r="A117" s="405" t="s">
        <v>1024</v>
      </c>
      <c r="B117" s="406" t="s">
        <v>488</v>
      </c>
      <c r="C117" s="345">
        <v>41655.446150000003</v>
      </c>
      <c r="D117" s="345">
        <v>41655.446150000003</v>
      </c>
      <c r="E117" s="345">
        <v>0</v>
      </c>
      <c r="F117" s="345">
        <v>0</v>
      </c>
      <c r="G117" s="346">
        <f t="shared" si="33"/>
        <v>0</v>
      </c>
      <c r="H117" s="346">
        <v>0</v>
      </c>
      <c r="I117" s="340"/>
      <c r="J117" s="340"/>
    </row>
    <row r="118" spans="1:10" ht="37.5" x14ac:dyDescent="0.3">
      <c r="A118" s="367" t="s">
        <v>1025</v>
      </c>
      <c r="B118" s="407" t="s">
        <v>1026</v>
      </c>
      <c r="C118" s="403">
        <f>C119</f>
        <v>0</v>
      </c>
      <c r="D118" s="403">
        <f>D119</f>
        <v>1659.442</v>
      </c>
      <c r="E118" s="403">
        <f t="shared" ref="E118:F118" si="36">E119</f>
        <v>0</v>
      </c>
      <c r="F118" s="403">
        <f t="shared" si="36"/>
        <v>0</v>
      </c>
      <c r="G118" s="404">
        <f t="shared" si="18"/>
        <v>0</v>
      </c>
      <c r="H118" s="404">
        <v>0</v>
      </c>
      <c r="I118" s="408"/>
      <c r="J118" s="408"/>
    </row>
    <row r="119" spans="1:10" ht="38.25" customHeight="1" x14ac:dyDescent="0.3">
      <c r="A119" s="359" t="s">
        <v>1027</v>
      </c>
      <c r="B119" s="400" t="s">
        <v>1028</v>
      </c>
      <c r="C119" s="361">
        <v>0</v>
      </c>
      <c r="D119" s="361">
        <v>1659.442</v>
      </c>
      <c r="E119" s="361">
        <v>0</v>
      </c>
      <c r="F119" s="361">
        <v>0</v>
      </c>
      <c r="G119" s="362">
        <f t="shared" si="18"/>
        <v>0</v>
      </c>
      <c r="H119" s="362">
        <v>0</v>
      </c>
      <c r="I119" s="408"/>
      <c r="J119" s="408"/>
    </row>
    <row r="120" spans="1:10" ht="18.75" x14ac:dyDescent="0.3">
      <c r="A120" s="409" t="s">
        <v>1029</v>
      </c>
      <c r="B120" s="410" t="s">
        <v>1030</v>
      </c>
      <c r="C120" s="403">
        <f>C121</f>
        <v>0</v>
      </c>
      <c r="D120" s="403">
        <f>D121</f>
        <v>52.63158</v>
      </c>
      <c r="E120" s="403">
        <f t="shared" ref="E120:F120" si="37">E121</f>
        <v>52.63158</v>
      </c>
      <c r="F120" s="403">
        <f t="shared" si="37"/>
        <v>52.63158</v>
      </c>
      <c r="G120" s="404">
        <f t="shared" si="18"/>
        <v>100</v>
      </c>
      <c r="H120" s="404">
        <f t="shared" si="17"/>
        <v>100</v>
      </c>
      <c r="I120" s="408"/>
      <c r="J120" s="408"/>
    </row>
    <row r="121" spans="1:10" s="416" customFormat="1" ht="18.75" x14ac:dyDescent="0.3">
      <c r="A121" s="411" t="s">
        <v>1031</v>
      </c>
      <c r="B121" s="412" t="s">
        <v>1032</v>
      </c>
      <c r="C121" s="413">
        <f>C123</f>
        <v>0</v>
      </c>
      <c r="D121" s="413">
        <f t="shared" ref="D121:F121" si="38">D123</f>
        <v>52.63158</v>
      </c>
      <c r="E121" s="413">
        <f t="shared" si="38"/>
        <v>52.63158</v>
      </c>
      <c r="F121" s="413">
        <f t="shared" si="38"/>
        <v>52.63158</v>
      </c>
      <c r="G121" s="414">
        <f t="shared" si="18"/>
        <v>100</v>
      </c>
      <c r="H121" s="414">
        <f t="shared" si="17"/>
        <v>100</v>
      </c>
      <c r="I121" s="415"/>
      <c r="J121" s="415"/>
    </row>
    <row r="122" spans="1:10" ht="22.5" customHeight="1" x14ac:dyDescent="0.3">
      <c r="A122" s="411"/>
      <c r="B122" s="412" t="s">
        <v>229</v>
      </c>
      <c r="C122" s="413"/>
      <c r="D122" s="413"/>
      <c r="E122" s="413"/>
      <c r="F122" s="413"/>
      <c r="G122" s="414"/>
      <c r="H122" s="414"/>
      <c r="I122" s="415"/>
      <c r="J122" s="415"/>
    </row>
    <row r="123" spans="1:10" ht="18.75" x14ac:dyDescent="0.3">
      <c r="A123" s="411"/>
      <c r="B123" s="399" t="s">
        <v>1033</v>
      </c>
      <c r="C123" s="413">
        <v>0</v>
      </c>
      <c r="D123" s="413">
        <v>52.63158</v>
      </c>
      <c r="E123" s="413">
        <v>52.63158</v>
      </c>
      <c r="F123" s="413">
        <v>52.63158</v>
      </c>
      <c r="G123" s="414">
        <f t="shared" si="18"/>
        <v>100</v>
      </c>
      <c r="H123" s="414">
        <f t="shared" si="17"/>
        <v>100</v>
      </c>
      <c r="I123" s="415"/>
      <c r="J123" s="415"/>
    </row>
    <row r="124" spans="1:10" ht="37.5" x14ac:dyDescent="0.3">
      <c r="A124" s="409" t="s">
        <v>1034</v>
      </c>
      <c r="B124" s="410" t="s">
        <v>1035</v>
      </c>
      <c r="C124" s="417">
        <f>C125</f>
        <v>8950.4737299999997</v>
      </c>
      <c r="D124" s="417">
        <f>D125</f>
        <v>8950.4737299999997</v>
      </c>
      <c r="E124" s="417">
        <f>E125</f>
        <v>0</v>
      </c>
      <c r="F124" s="417">
        <f>F125</f>
        <v>0</v>
      </c>
      <c r="G124" s="418">
        <f t="shared" si="18"/>
        <v>0</v>
      </c>
      <c r="H124" s="418">
        <v>0</v>
      </c>
      <c r="I124" s="419"/>
      <c r="J124" s="419"/>
    </row>
    <row r="125" spans="1:10" ht="37.5" x14ac:dyDescent="0.25">
      <c r="A125" s="411" t="s">
        <v>1036</v>
      </c>
      <c r="B125" s="412" t="s">
        <v>1037</v>
      </c>
      <c r="C125" s="388">
        <f>C126+C127</f>
        <v>8950.4737299999997</v>
      </c>
      <c r="D125" s="388">
        <f>D126+D127</f>
        <v>8950.4737299999997</v>
      </c>
      <c r="E125" s="388">
        <f t="shared" ref="E125:F125" si="39">E126+E127</f>
        <v>0</v>
      </c>
      <c r="F125" s="388">
        <f t="shared" si="39"/>
        <v>0</v>
      </c>
      <c r="G125" s="371">
        <f t="shared" si="18"/>
        <v>0</v>
      </c>
      <c r="H125" s="371">
        <v>0</v>
      </c>
      <c r="I125" s="420"/>
      <c r="J125" s="420"/>
    </row>
    <row r="126" spans="1:10" ht="18.75" x14ac:dyDescent="0.25">
      <c r="A126" s="411"/>
      <c r="B126" s="406" t="s">
        <v>1038</v>
      </c>
      <c r="C126" s="388">
        <v>6775.5256799999997</v>
      </c>
      <c r="D126" s="388">
        <v>6775.5256799999997</v>
      </c>
      <c r="E126" s="388">
        <v>0</v>
      </c>
      <c r="F126" s="388">
        <v>0</v>
      </c>
      <c r="G126" s="371">
        <f t="shared" si="18"/>
        <v>0</v>
      </c>
      <c r="H126" s="371">
        <v>0</v>
      </c>
      <c r="I126" s="420"/>
      <c r="J126" s="420"/>
    </row>
    <row r="127" spans="1:10" ht="18.75" x14ac:dyDescent="0.25">
      <c r="A127" s="411"/>
      <c r="B127" s="406" t="s">
        <v>1039</v>
      </c>
      <c r="C127" s="388">
        <v>2174.94805</v>
      </c>
      <c r="D127" s="388">
        <v>2174.94805</v>
      </c>
      <c r="E127" s="388">
        <v>0</v>
      </c>
      <c r="F127" s="388">
        <v>0</v>
      </c>
      <c r="G127" s="371">
        <f t="shared" si="18"/>
        <v>0</v>
      </c>
      <c r="H127" s="371">
        <v>0</v>
      </c>
      <c r="I127" s="420"/>
      <c r="J127" s="420"/>
    </row>
    <row r="128" spans="1:10" s="369" customFormat="1" ht="22.5" customHeight="1" x14ac:dyDescent="0.3">
      <c r="A128" s="325" t="s">
        <v>1040</v>
      </c>
      <c r="B128" s="410" t="s">
        <v>1041</v>
      </c>
      <c r="C128" s="417">
        <f>SUM(C129)</f>
        <v>2873.4859900000001</v>
      </c>
      <c r="D128" s="417">
        <f>SUM(D129)</f>
        <v>2873.4859900000001</v>
      </c>
      <c r="E128" s="417">
        <f>SUM(E129)</f>
        <v>0</v>
      </c>
      <c r="F128" s="417">
        <f>SUM(F129)</f>
        <v>0</v>
      </c>
      <c r="G128" s="418">
        <f t="shared" si="18"/>
        <v>0</v>
      </c>
      <c r="H128" s="418">
        <v>0</v>
      </c>
      <c r="I128" s="419"/>
      <c r="J128" s="419"/>
    </row>
    <row r="129" spans="1:11" ht="37.5" x14ac:dyDescent="0.3">
      <c r="A129" s="336" t="s">
        <v>1042</v>
      </c>
      <c r="B129" s="398" t="s">
        <v>1043</v>
      </c>
      <c r="C129" s="413">
        <f>SUM(C131:C132)</f>
        <v>2873.4859900000001</v>
      </c>
      <c r="D129" s="413">
        <f>SUM(D131:D132)</f>
        <v>2873.4859900000001</v>
      </c>
      <c r="E129" s="413">
        <f>SUM(E131:E132)</f>
        <v>0</v>
      </c>
      <c r="F129" s="413">
        <f>SUM(F131:F132)</f>
        <v>0</v>
      </c>
      <c r="G129" s="414">
        <f t="shared" si="18"/>
        <v>0</v>
      </c>
      <c r="H129" s="414">
        <v>0</v>
      </c>
      <c r="I129" s="415"/>
      <c r="J129" s="415"/>
    </row>
    <row r="130" spans="1:11" ht="17.25" customHeight="1" x14ac:dyDescent="0.3">
      <c r="A130" s="336"/>
      <c r="B130" s="398" t="s">
        <v>229</v>
      </c>
      <c r="C130" s="413"/>
      <c r="D130" s="413"/>
      <c r="E130" s="413"/>
      <c r="F130" s="413"/>
      <c r="G130" s="414"/>
      <c r="H130" s="414"/>
      <c r="I130" s="415"/>
      <c r="J130" s="415"/>
    </row>
    <row r="131" spans="1:11" ht="39" hidden="1" customHeight="1" x14ac:dyDescent="0.3">
      <c r="A131" s="336"/>
      <c r="B131" s="421" t="s">
        <v>1044</v>
      </c>
      <c r="C131" s="413">
        <v>0</v>
      </c>
      <c r="D131" s="413">
        <v>0</v>
      </c>
      <c r="E131" s="413">
        <v>0</v>
      </c>
      <c r="F131" s="413">
        <v>0</v>
      </c>
      <c r="G131" s="414" t="e">
        <f t="shared" si="18"/>
        <v>#DIV/0!</v>
      </c>
      <c r="H131" s="414" t="e">
        <f t="shared" si="17"/>
        <v>#DIV/0!</v>
      </c>
      <c r="I131" s="415"/>
      <c r="J131" s="415"/>
    </row>
    <row r="132" spans="1:11" ht="31.5" x14ac:dyDescent="0.25">
      <c r="A132" s="336"/>
      <c r="B132" s="422" t="s">
        <v>1045</v>
      </c>
      <c r="C132" s="388">
        <v>2873.4859900000001</v>
      </c>
      <c r="D132" s="388">
        <v>2873.4859900000001</v>
      </c>
      <c r="E132" s="388">
        <v>0</v>
      </c>
      <c r="F132" s="388">
        <v>0</v>
      </c>
      <c r="G132" s="371">
        <f t="shared" si="18"/>
        <v>0</v>
      </c>
      <c r="H132" s="371">
        <v>0</v>
      </c>
      <c r="I132" s="420"/>
      <c r="J132" s="420"/>
    </row>
    <row r="133" spans="1:11" ht="18.75" x14ac:dyDescent="0.3">
      <c r="A133" s="423" t="s">
        <v>1046</v>
      </c>
      <c r="B133" s="424" t="s">
        <v>1047</v>
      </c>
      <c r="C133" s="403">
        <f>SUM(C135:C145)</f>
        <v>68405.938409999988</v>
      </c>
      <c r="D133" s="403">
        <f>SUM(D135:D145)</f>
        <v>74428.438409999988</v>
      </c>
      <c r="E133" s="403">
        <f>SUM(E135:E145)</f>
        <v>2414.1</v>
      </c>
      <c r="F133" s="403">
        <f>SUM(F135:F145)</f>
        <v>2414.1</v>
      </c>
      <c r="G133" s="404">
        <f t="shared" si="18"/>
        <v>3.2435182728160643</v>
      </c>
      <c r="H133" s="404">
        <f t="shared" si="17"/>
        <v>100</v>
      </c>
      <c r="I133" s="408"/>
      <c r="J133" s="408"/>
    </row>
    <row r="134" spans="1:11" ht="18.75" x14ac:dyDescent="0.3">
      <c r="A134" s="425"/>
      <c r="B134" s="426" t="s">
        <v>229</v>
      </c>
      <c r="C134" s="413"/>
      <c r="D134" s="413"/>
      <c r="E134" s="413"/>
      <c r="F134" s="413"/>
      <c r="G134" s="414"/>
      <c r="H134" s="414"/>
      <c r="I134" s="415"/>
      <c r="J134" s="415"/>
    </row>
    <row r="135" spans="1:11" ht="110.25" x14ac:dyDescent="0.25">
      <c r="A135" s="425"/>
      <c r="B135" s="400" t="s">
        <v>1048</v>
      </c>
      <c r="C135" s="388">
        <v>7032.1</v>
      </c>
      <c r="D135" s="388">
        <v>7032.1</v>
      </c>
      <c r="E135" s="388">
        <v>2300</v>
      </c>
      <c r="F135" s="388">
        <v>2300</v>
      </c>
      <c r="G135" s="371">
        <f t="shared" si="18"/>
        <v>32.707157179220999</v>
      </c>
      <c r="H135" s="371">
        <f t="shared" si="17"/>
        <v>100</v>
      </c>
      <c r="I135" s="420"/>
      <c r="J135" s="420"/>
    </row>
    <row r="136" spans="1:11" ht="31.5" hidden="1" x14ac:dyDescent="0.25">
      <c r="A136" s="425"/>
      <c r="B136" s="400" t="s">
        <v>1049</v>
      </c>
      <c r="C136" s="388">
        <v>0</v>
      </c>
      <c r="D136" s="388">
        <v>0</v>
      </c>
      <c r="E136" s="388">
        <v>0</v>
      </c>
      <c r="F136" s="388">
        <v>0</v>
      </c>
      <c r="G136" s="371" t="e">
        <f t="shared" si="18"/>
        <v>#DIV/0!</v>
      </c>
      <c r="H136" s="371">
        <v>0</v>
      </c>
      <c r="I136" s="420"/>
      <c r="J136" s="420"/>
    </row>
    <row r="137" spans="1:11" ht="47.25" x14ac:dyDescent="0.25">
      <c r="A137" s="427"/>
      <c r="B137" s="400" t="s">
        <v>1050</v>
      </c>
      <c r="C137" s="388">
        <v>26107.599999999999</v>
      </c>
      <c r="D137" s="388">
        <v>28267.599999999999</v>
      </c>
      <c r="E137" s="388">
        <v>0</v>
      </c>
      <c r="F137" s="388">
        <v>0</v>
      </c>
      <c r="G137" s="371">
        <f t="shared" si="18"/>
        <v>0</v>
      </c>
      <c r="H137" s="371">
        <v>0</v>
      </c>
      <c r="I137" s="420"/>
      <c r="J137" s="420"/>
    </row>
    <row r="138" spans="1:11" ht="31.5" hidden="1" x14ac:dyDescent="0.3">
      <c r="A138" s="336"/>
      <c r="B138" s="400" t="s">
        <v>1051</v>
      </c>
      <c r="C138" s="388">
        <v>0</v>
      </c>
      <c r="D138" s="388">
        <v>0</v>
      </c>
      <c r="E138" s="388">
        <v>0</v>
      </c>
      <c r="F138" s="388">
        <v>0</v>
      </c>
      <c r="G138" s="414" t="e">
        <f t="shared" si="18"/>
        <v>#DIV/0!</v>
      </c>
      <c r="H138" s="414" t="e">
        <f t="shared" si="17"/>
        <v>#DIV/0!</v>
      </c>
      <c r="I138" s="415"/>
      <c r="J138" s="415"/>
    </row>
    <row r="139" spans="1:11" ht="47.25" hidden="1" x14ac:dyDescent="0.25">
      <c r="A139" s="336"/>
      <c r="B139" s="400" t="s">
        <v>1052</v>
      </c>
      <c r="C139" s="388">
        <v>0</v>
      </c>
      <c r="D139" s="388">
        <v>0</v>
      </c>
      <c r="E139" s="388">
        <v>0</v>
      </c>
      <c r="F139" s="388">
        <v>0</v>
      </c>
      <c r="G139" s="371" t="e">
        <f t="shared" si="18"/>
        <v>#DIV/0!</v>
      </c>
      <c r="H139" s="371">
        <v>0</v>
      </c>
      <c r="I139" s="420"/>
      <c r="J139" s="420"/>
    </row>
    <row r="140" spans="1:11" ht="31.5" x14ac:dyDescent="0.25">
      <c r="A140" s="336"/>
      <c r="B140" s="400" t="s">
        <v>1053</v>
      </c>
      <c r="C140" s="388">
        <v>114.1</v>
      </c>
      <c r="D140" s="388">
        <v>114.1</v>
      </c>
      <c r="E140" s="388">
        <v>114.1</v>
      </c>
      <c r="F140" s="388">
        <v>114.1</v>
      </c>
      <c r="G140" s="371">
        <f t="shared" si="18"/>
        <v>100</v>
      </c>
      <c r="H140" s="371">
        <f>F140/E140*100</f>
        <v>100</v>
      </c>
      <c r="I140" s="420"/>
      <c r="J140" s="420"/>
    </row>
    <row r="141" spans="1:11" ht="31.5" x14ac:dyDescent="0.3">
      <c r="A141" s="356"/>
      <c r="B141" s="400" t="s">
        <v>1054</v>
      </c>
      <c r="C141" s="361">
        <v>3000</v>
      </c>
      <c r="D141" s="361">
        <v>3000</v>
      </c>
      <c r="E141" s="361">
        <v>0</v>
      </c>
      <c r="F141" s="361">
        <v>0</v>
      </c>
      <c r="G141" s="362">
        <f t="shared" si="18"/>
        <v>0</v>
      </c>
      <c r="H141" s="362">
        <v>0</v>
      </c>
      <c r="I141" s="363"/>
      <c r="J141" s="363"/>
    </row>
    <row r="142" spans="1:11" ht="35.25" customHeight="1" x14ac:dyDescent="0.3">
      <c r="A142" s="356"/>
      <c r="B142" s="400" t="s">
        <v>1055</v>
      </c>
      <c r="C142" s="361">
        <v>0</v>
      </c>
      <c r="D142" s="361">
        <v>3862.5</v>
      </c>
      <c r="E142" s="361">
        <v>0</v>
      </c>
      <c r="F142" s="361">
        <v>0</v>
      </c>
      <c r="G142" s="362">
        <f t="shared" si="18"/>
        <v>0</v>
      </c>
      <c r="H142" s="362">
        <v>0</v>
      </c>
      <c r="I142" s="363"/>
      <c r="J142" s="363"/>
      <c r="K142" s="428">
        <v>2814402.36</v>
      </c>
    </row>
    <row r="143" spans="1:11" ht="31.5" x14ac:dyDescent="0.3">
      <c r="A143" s="356"/>
      <c r="B143" s="400" t="s">
        <v>1056</v>
      </c>
      <c r="C143" s="361">
        <v>4605.0640400000002</v>
      </c>
      <c r="D143" s="361">
        <v>4605.0640400000002</v>
      </c>
      <c r="E143" s="361">
        <v>0</v>
      </c>
      <c r="F143" s="361">
        <v>0</v>
      </c>
      <c r="G143" s="362">
        <f t="shared" si="18"/>
        <v>0</v>
      </c>
      <c r="H143" s="362">
        <v>0</v>
      </c>
      <c r="I143" s="363"/>
      <c r="J143" s="363"/>
    </row>
    <row r="144" spans="1:11" ht="18.75" x14ac:dyDescent="0.3">
      <c r="A144" s="356"/>
      <c r="B144" s="400" t="s">
        <v>1057</v>
      </c>
      <c r="C144" s="361">
        <v>26047.59837</v>
      </c>
      <c r="D144" s="361">
        <v>26047.59837</v>
      </c>
      <c r="E144" s="361">
        <v>0</v>
      </c>
      <c r="F144" s="361">
        <v>0</v>
      </c>
      <c r="G144" s="362">
        <f t="shared" si="18"/>
        <v>0</v>
      </c>
      <c r="H144" s="362">
        <v>0</v>
      </c>
      <c r="I144" s="363"/>
      <c r="J144" s="363"/>
    </row>
    <row r="145" spans="1:11" ht="31.5" x14ac:dyDescent="0.3">
      <c r="A145" s="356"/>
      <c r="B145" s="429" t="s">
        <v>1058</v>
      </c>
      <c r="C145" s="361">
        <v>1499.4760000000001</v>
      </c>
      <c r="D145" s="361">
        <v>1499.4760000000001</v>
      </c>
      <c r="E145" s="361">
        <v>0</v>
      </c>
      <c r="F145" s="361">
        <v>0</v>
      </c>
      <c r="G145" s="362">
        <f t="shared" si="18"/>
        <v>0</v>
      </c>
      <c r="H145" s="362">
        <v>0</v>
      </c>
      <c r="I145" s="363"/>
      <c r="J145" s="363"/>
      <c r="K145" s="428">
        <v>218229.26</v>
      </c>
    </row>
    <row r="146" spans="1:11" ht="37.5" x14ac:dyDescent="0.3">
      <c r="A146" s="392" t="s">
        <v>1059</v>
      </c>
      <c r="B146" s="430" t="s">
        <v>1060</v>
      </c>
      <c r="C146" s="394">
        <f>C147+C168+C163+C166+C167+C169</f>
        <v>324222.76279000001</v>
      </c>
      <c r="D146" s="394">
        <f t="shared" ref="D146:F146" si="40">D147+D168+D163+D166+D167+D169</f>
        <v>324222.76279000001</v>
      </c>
      <c r="E146" s="394">
        <f t="shared" si="40"/>
        <v>76812.636469999998</v>
      </c>
      <c r="F146" s="394">
        <f t="shared" si="40"/>
        <v>76812.636469999998</v>
      </c>
      <c r="G146" s="395">
        <f t="shared" si="18"/>
        <v>23.69131513438856</v>
      </c>
      <c r="H146" s="395">
        <f t="shared" si="17"/>
        <v>100</v>
      </c>
      <c r="I146" s="324"/>
      <c r="J146" s="324"/>
    </row>
    <row r="147" spans="1:11" ht="39" customHeight="1" x14ac:dyDescent="0.3">
      <c r="A147" s="431" t="s">
        <v>1061</v>
      </c>
      <c r="B147" s="432" t="s">
        <v>1062</v>
      </c>
      <c r="C147" s="403">
        <f t="shared" ref="C147" si="41">SUM(C149:C162)</f>
        <v>318777.19999999995</v>
      </c>
      <c r="D147" s="403">
        <f t="shared" ref="D147:F147" si="42">SUM(D149:D162)</f>
        <v>318777.19999999995</v>
      </c>
      <c r="E147" s="403">
        <f>SUM(E149:E162)</f>
        <v>73177.88029999999</v>
      </c>
      <c r="F147" s="403">
        <f t="shared" si="42"/>
        <v>73177.88029999999</v>
      </c>
      <c r="G147" s="404">
        <f t="shared" si="18"/>
        <v>22.955807473056417</v>
      </c>
      <c r="H147" s="404">
        <f t="shared" si="17"/>
        <v>100</v>
      </c>
      <c r="I147" s="408"/>
      <c r="J147" s="408"/>
    </row>
    <row r="148" spans="1:11" ht="18.75" x14ac:dyDescent="0.3">
      <c r="A148" s="427"/>
      <c r="B148" s="433" t="s">
        <v>229</v>
      </c>
      <c r="C148" s="413"/>
      <c r="D148" s="413"/>
      <c r="E148" s="413"/>
      <c r="F148" s="413"/>
      <c r="G148" s="414"/>
      <c r="H148" s="414"/>
      <c r="I148" s="415"/>
      <c r="J148" s="415"/>
    </row>
    <row r="149" spans="1:11" ht="41.25" customHeight="1" x14ac:dyDescent="0.25">
      <c r="A149" s="427"/>
      <c r="B149" s="434" t="s">
        <v>1063</v>
      </c>
      <c r="C149" s="388">
        <v>298620.09999999998</v>
      </c>
      <c r="D149" s="388">
        <v>298620.09999999998</v>
      </c>
      <c r="E149" s="388">
        <v>68017.511299999998</v>
      </c>
      <c r="F149" s="388">
        <v>68017.511299999998</v>
      </c>
      <c r="G149" s="371">
        <f t="shared" si="18"/>
        <v>22.777271623711869</v>
      </c>
      <c r="H149" s="371">
        <f t="shared" si="17"/>
        <v>100</v>
      </c>
      <c r="I149" s="420"/>
      <c r="J149" s="420"/>
    </row>
    <row r="150" spans="1:11" ht="31.5" x14ac:dyDescent="0.25">
      <c r="A150" s="427"/>
      <c r="B150" s="434" t="s">
        <v>1064</v>
      </c>
      <c r="C150" s="388">
        <v>974.2</v>
      </c>
      <c r="D150" s="388">
        <v>974.2</v>
      </c>
      <c r="E150" s="388">
        <v>240.60300000000001</v>
      </c>
      <c r="F150" s="388">
        <v>240.60300000000001</v>
      </c>
      <c r="G150" s="371">
        <f t="shared" si="18"/>
        <v>24.697495380825295</v>
      </c>
      <c r="H150" s="371">
        <f t="shared" si="17"/>
        <v>100</v>
      </c>
      <c r="I150" s="420"/>
      <c r="J150" s="420"/>
    </row>
    <row r="151" spans="1:11" ht="47.25" x14ac:dyDescent="0.25">
      <c r="A151" s="427"/>
      <c r="B151" s="434" t="s">
        <v>1065</v>
      </c>
      <c r="C151" s="388">
        <v>71.2</v>
      </c>
      <c r="D151" s="388">
        <v>71.2</v>
      </c>
      <c r="E151" s="388">
        <v>17.8</v>
      </c>
      <c r="F151" s="388">
        <v>17.8</v>
      </c>
      <c r="G151" s="371">
        <f t="shared" si="18"/>
        <v>25</v>
      </c>
      <c r="H151" s="371">
        <f t="shared" si="17"/>
        <v>100</v>
      </c>
      <c r="I151" s="420"/>
      <c r="J151" s="420"/>
    </row>
    <row r="152" spans="1:11" ht="31.5" x14ac:dyDescent="0.25">
      <c r="A152" s="427"/>
      <c r="B152" s="434" t="s">
        <v>1066</v>
      </c>
      <c r="C152" s="388">
        <v>4675.2</v>
      </c>
      <c r="D152" s="388">
        <v>4675.2</v>
      </c>
      <c r="E152" s="388">
        <v>0</v>
      </c>
      <c r="F152" s="388">
        <v>0</v>
      </c>
      <c r="G152" s="371">
        <f t="shared" si="18"/>
        <v>0</v>
      </c>
      <c r="H152" s="371">
        <v>0</v>
      </c>
      <c r="I152" s="420"/>
      <c r="J152" s="420"/>
    </row>
    <row r="153" spans="1:11" ht="63" x14ac:dyDescent="0.25">
      <c r="A153" s="427"/>
      <c r="B153" s="434" t="s">
        <v>1067</v>
      </c>
      <c r="C153" s="388">
        <v>13232.3</v>
      </c>
      <c r="D153" s="388">
        <v>13232.3</v>
      </c>
      <c r="E153" s="388">
        <v>4573.6170000000002</v>
      </c>
      <c r="F153" s="388">
        <v>4573.6170000000002</v>
      </c>
      <c r="G153" s="371">
        <f t="shared" si="18"/>
        <v>34.564036486476283</v>
      </c>
      <c r="H153" s="371">
        <f t="shared" si="17"/>
        <v>100</v>
      </c>
      <c r="I153" s="420"/>
      <c r="J153" s="420"/>
    </row>
    <row r="154" spans="1:11" ht="77.25" hidden="1" customHeight="1" x14ac:dyDescent="0.25">
      <c r="A154" s="427"/>
      <c r="B154" s="434" t="s">
        <v>1068</v>
      </c>
      <c r="C154" s="388">
        <v>0</v>
      </c>
      <c r="D154" s="388">
        <v>0</v>
      </c>
      <c r="E154" s="388">
        <v>0</v>
      </c>
      <c r="F154" s="388">
        <v>0</v>
      </c>
      <c r="G154" s="371" t="e">
        <f t="shared" si="18"/>
        <v>#DIV/0!</v>
      </c>
      <c r="H154" s="371" t="e">
        <f t="shared" si="17"/>
        <v>#DIV/0!</v>
      </c>
      <c r="I154" s="420"/>
      <c r="J154" s="420"/>
    </row>
    <row r="155" spans="1:11" ht="54" customHeight="1" x14ac:dyDescent="0.25">
      <c r="A155" s="427"/>
      <c r="B155" s="434" t="s">
        <v>1069</v>
      </c>
      <c r="C155" s="388">
        <v>583</v>
      </c>
      <c r="D155" s="388">
        <v>583</v>
      </c>
      <c r="E155" s="388">
        <v>145.749</v>
      </c>
      <c r="F155" s="388">
        <v>145.749</v>
      </c>
      <c r="G155" s="371">
        <f t="shared" si="18"/>
        <v>24.999828473413377</v>
      </c>
      <c r="H155" s="371">
        <f t="shared" si="17"/>
        <v>100</v>
      </c>
      <c r="I155" s="420"/>
      <c r="J155" s="420"/>
    </row>
    <row r="156" spans="1:11" ht="31.5" x14ac:dyDescent="0.25">
      <c r="A156" s="427"/>
      <c r="B156" s="434" t="s">
        <v>1070</v>
      </c>
      <c r="C156" s="388">
        <v>25.8</v>
      </c>
      <c r="D156" s="388">
        <v>25.8</v>
      </c>
      <c r="E156" s="388">
        <v>6.45</v>
      </c>
      <c r="F156" s="388">
        <v>6.45</v>
      </c>
      <c r="G156" s="371">
        <f t="shared" si="18"/>
        <v>25</v>
      </c>
      <c r="H156" s="371">
        <f t="shared" si="17"/>
        <v>100</v>
      </c>
      <c r="I156" s="420"/>
      <c r="J156" s="420"/>
    </row>
    <row r="157" spans="1:11" ht="31.5" x14ac:dyDescent="0.25">
      <c r="A157" s="427"/>
      <c r="B157" s="434" t="s">
        <v>1071</v>
      </c>
      <c r="C157" s="388">
        <v>56.8</v>
      </c>
      <c r="D157" s="388">
        <v>56.8</v>
      </c>
      <c r="E157" s="388">
        <v>14.2</v>
      </c>
      <c r="F157" s="388">
        <v>14.2</v>
      </c>
      <c r="G157" s="371">
        <f t="shared" si="18"/>
        <v>25</v>
      </c>
      <c r="H157" s="371">
        <f t="shared" ref="H157:H194" si="43">F157/E157*100</f>
        <v>100</v>
      </c>
      <c r="I157" s="420"/>
      <c r="J157" s="420"/>
    </row>
    <row r="158" spans="1:11" ht="31.5" x14ac:dyDescent="0.25">
      <c r="A158" s="427"/>
      <c r="B158" s="434" t="s">
        <v>1072</v>
      </c>
      <c r="C158" s="388">
        <v>172.8</v>
      </c>
      <c r="D158" s="388">
        <v>172.8</v>
      </c>
      <c r="E158" s="388">
        <v>57.6</v>
      </c>
      <c r="F158" s="388">
        <v>57.6</v>
      </c>
      <c r="G158" s="371">
        <f t="shared" si="18"/>
        <v>33.333333333333329</v>
      </c>
      <c r="H158" s="371">
        <f t="shared" si="43"/>
        <v>100</v>
      </c>
      <c r="I158" s="420"/>
      <c r="J158" s="420"/>
    </row>
    <row r="159" spans="1:11" ht="58.5" customHeight="1" x14ac:dyDescent="0.25">
      <c r="A159" s="427"/>
      <c r="B159" s="434" t="s">
        <v>1073</v>
      </c>
      <c r="C159" s="388">
        <v>4.8</v>
      </c>
      <c r="D159" s="388">
        <v>4.8</v>
      </c>
      <c r="E159" s="388">
        <v>4.8</v>
      </c>
      <c r="F159" s="388">
        <v>4.8</v>
      </c>
      <c r="G159" s="371">
        <f t="shared" ref="G159:G194" si="44">F159/D159*100</f>
        <v>100</v>
      </c>
      <c r="H159" s="371">
        <f t="shared" si="43"/>
        <v>100</v>
      </c>
      <c r="I159" s="420"/>
      <c r="J159" s="420"/>
    </row>
    <row r="160" spans="1:11" ht="43.5" customHeight="1" x14ac:dyDescent="0.25">
      <c r="A160" s="427"/>
      <c r="B160" s="434" t="s">
        <v>1074</v>
      </c>
      <c r="C160" s="388">
        <v>348.6</v>
      </c>
      <c r="D160" s="388">
        <v>348.6</v>
      </c>
      <c r="E160" s="388">
        <v>87.15</v>
      </c>
      <c r="F160" s="388">
        <v>87.15</v>
      </c>
      <c r="G160" s="371">
        <f t="shared" si="44"/>
        <v>25</v>
      </c>
      <c r="H160" s="371">
        <f t="shared" si="43"/>
        <v>100</v>
      </c>
      <c r="I160" s="420"/>
      <c r="J160" s="420"/>
    </row>
    <row r="161" spans="1:10" ht="58.5" customHeight="1" x14ac:dyDescent="0.25">
      <c r="A161" s="427"/>
      <c r="B161" s="434" t="s">
        <v>1075</v>
      </c>
      <c r="C161" s="388">
        <v>12.4</v>
      </c>
      <c r="D161" s="388">
        <v>12.4</v>
      </c>
      <c r="E161" s="388">
        <v>12.4</v>
      </c>
      <c r="F161" s="388">
        <v>12.4</v>
      </c>
      <c r="G161" s="371">
        <f t="shared" si="44"/>
        <v>100</v>
      </c>
      <c r="H161" s="371">
        <f t="shared" si="43"/>
        <v>100</v>
      </c>
      <c r="I161" s="420"/>
      <c r="J161" s="420"/>
    </row>
    <row r="162" spans="1:10" ht="73.5" hidden="1" customHeight="1" x14ac:dyDescent="0.3">
      <c r="A162" s="427"/>
      <c r="B162" s="433" t="s">
        <v>1076</v>
      </c>
      <c r="C162" s="413">
        <v>0</v>
      </c>
      <c r="D162" s="413">
        <v>0</v>
      </c>
      <c r="E162" s="413">
        <v>0</v>
      </c>
      <c r="F162" s="413">
        <v>0</v>
      </c>
      <c r="G162" s="414" t="e">
        <f t="shared" si="44"/>
        <v>#DIV/0!</v>
      </c>
      <c r="H162" s="371" t="e">
        <f t="shared" si="43"/>
        <v>#DIV/0!</v>
      </c>
      <c r="I162" s="415"/>
      <c r="J162" s="415"/>
    </row>
    <row r="163" spans="1:10" ht="75" x14ac:dyDescent="0.3">
      <c r="A163" s="423" t="s">
        <v>1077</v>
      </c>
      <c r="B163" s="424" t="s">
        <v>1078</v>
      </c>
      <c r="C163" s="403">
        <f>C165</f>
        <v>3114.7049999999999</v>
      </c>
      <c r="D163" s="403">
        <f>D165</f>
        <v>3114.7049999999999</v>
      </c>
      <c r="E163" s="403">
        <f>E165</f>
        <v>3114.7049999999999</v>
      </c>
      <c r="F163" s="403">
        <f>F165</f>
        <v>3114.7049999999999</v>
      </c>
      <c r="G163" s="404">
        <f t="shared" si="44"/>
        <v>100</v>
      </c>
      <c r="H163" s="366">
        <f t="shared" si="43"/>
        <v>100</v>
      </c>
      <c r="I163" s="408"/>
      <c r="J163" s="408"/>
    </row>
    <row r="164" spans="1:10" ht="18.75" x14ac:dyDescent="0.3">
      <c r="A164" s="425"/>
      <c r="B164" s="426" t="s">
        <v>229</v>
      </c>
      <c r="C164" s="413"/>
      <c r="D164" s="413"/>
      <c r="E164" s="413"/>
      <c r="F164" s="413"/>
      <c r="G164" s="414"/>
      <c r="H164" s="371"/>
      <c r="I164" s="415"/>
      <c r="J164" s="415"/>
    </row>
    <row r="165" spans="1:10" ht="78.75" x14ac:dyDescent="0.25">
      <c r="A165" s="425"/>
      <c r="B165" s="434" t="s">
        <v>1079</v>
      </c>
      <c r="C165" s="388">
        <v>3114.7049999999999</v>
      </c>
      <c r="D165" s="388">
        <v>3114.7049999999999</v>
      </c>
      <c r="E165" s="388">
        <v>3114.7049999999999</v>
      </c>
      <c r="F165" s="388">
        <v>3114.7049999999999</v>
      </c>
      <c r="G165" s="371">
        <f t="shared" si="44"/>
        <v>100</v>
      </c>
      <c r="H165" s="371">
        <f t="shared" si="43"/>
        <v>100</v>
      </c>
      <c r="I165" s="420"/>
      <c r="J165" s="420"/>
    </row>
    <row r="166" spans="1:10" ht="37.5" x14ac:dyDescent="0.3">
      <c r="A166" s="382" t="s">
        <v>1080</v>
      </c>
      <c r="B166" s="435" t="s">
        <v>1081</v>
      </c>
      <c r="C166" s="403">
        <v>1111.9000000000001</v>
      </c>
      <c r="D166" s="403">
        <v>1111.9000000000001</v>
      </c>
      <c r="E166" s="403">
        <v>240.36171999999999</v>
      </c>
      <c r="F166" s="403">
        <v>240.36171999999999</v>
      </c>
      <c r="G166" s="404">
        <f t="shared" si="44"/>
        <v>21.617206583325835</v>
      </c>
      <c r="H166" s="404">
        <f t="shared" si="43"/>
        <v>100</v>
      </c>
      <c r="I166" s="408"/>
      <c r="J166" s="408"/>
    </row>
    <row r="167" spans="1:10" ht="56.25" x14ac:dyDescent="0.3">
      <c r="A167" s="436" t="s">
        <v>1082</v>
      </c>
      <c r="B167" s="437" t="s">
        <v>1083</v>
      </c>
      <c r="C167" s="403">
        <v>2.2000000000000002</v>
      </c>
      <c r="D167" s="403">
        <v>2.2000000000000002</v>
      </c>
      <c r="E167" s="403">
        <v>0</v>
      </c>
      <c r="F167" s="403">
        <v>0</v>
      </c>
      <c r="G167" s="404">
        <f t="shared" si="44"/>
        <v>0</v>
      </c>
      <c r="H167" s="404">
        <v>0</v>
      </c>
      <c r="I167" s="408"/>
      <c r="J167" s="408"/>
    </row>
    <row r="168" spans="1:10" ht="37.5" x14ac:dyDescent="0.3">
      <c r="A168" s="423" t="s">
        <v>1084</v>
      </c>
      <c r="B168" s="424" t="s">
        <v>1085</v>
      </c>
      <c r="C168" s="403">
        <v>1118</v>
      </c>
      <c r="D168" s="403">
        <v>1118</v>
      </c>
      <c r="E168" s="403">
        <v>255</v>
      </c>
      <c r="F168" s="403">
        <v>255</v>
      </c>
      <c r="G168" s="404">
        <f t="shared" si="44"/>
        <v>22.808586762075134</v>
      </c>
      <c r="H168" s="404">
        <f t="shared" si="43"/>
        <v>100</v>
      </c>
      <c r="I168" s="408"/>
      <c r="J168" s="408"/>
    </row>
    <row r="169" spans="1:10" ht="18.75" x14ac:dyDescent="0.3">
      <c r="A169" s="423" t="s">
        <v>1086</v>
      </c>
      <c r="B169" s="424" t="s">
        <v>1087</v>
      </c>
      <c r="C169" s="403">
        <f>SUM(C171:C171)</f>
        <v>98.75779</v>
      </c>
      <c r="D169" s="403">
        <f>SUM(D171:D171)</f>
        <v>98.75779</v>
      </c>
      <c r="E169" s="403">
        <f>SUM(E171:E171)</f>
        <v>24.689450000000001</v>
      </c>
      <c r="F169" s="403">
        <f>SUM(F171:F171)</f>
        <v>24.689450000000001</v>
      </c>
      <c r="G169" s="404">
        <f t="shared" si="44"/>
        <v>25.000002531445876</v>
      </c>
      <c r="H169" s="404">
        <f t="shared" si="43"/>
        <v>100</v>
      </c>
      <c r="I169" s="408"/>
      <c r="J169" s="408"/>
    </row>
    <row r="170" spans="1:10" ht="18.75" x14ac:dyDescent="0.3">
      <c r="A170" s="425"/>
      <c r="B170" s="426" t="s">
        <v>229</v>
      </c>
      <c r="C170" s="413"/>
      <c r="D170" s="413"/>
      <c r="E170" s="413"/>
      <c r="F170" s="413"/>
      <c r="G170" s="414"/>
      <c r="H170" s="414"/>
      <c r="I170" s="415"/>
      <c r="J170" s="415"/>
    </row>
    <row r="171" spans="1:10" ht="56.25" x14ac:dyDescent="0.25">
      <c r="A171" s="425"/>
      <c r="B171" s="433" t="s">
        <v>1088</v>
      </c>
      <c r="C171" s="388">
        <v>98.75779</v>
      </c>
      <c r="D171" s="388">
        <v>98.75779</v>
      </c>
      <c r="E171" s="388">
        <v>24.689450000000001</v>
      </c>
      <c r="F171" s="388">
        <v>24.689450000000001</v>
      </c>
      <c r="G171" s="371">
        <f t="shared" si="44"/>
        <v>25.000002531445876</v>
      </c>
      <c r="H171" s="371">
        <f t="shared" si="43"/>
        <v>100</v>
      </c>
      <c r="I171" s="420"/>
      <c r="J171" s="420"/>
    </row>
    <row r="172" spans="1:10" ht="24" customHeight="1" x14ac:dyDescent="0.3">
      <c r="A172" s="392" t="s">
        <v>1089</v>
      </c>
      <c r="B172" s="438" t="s">
        <v>1090</v>
      </c>
      <c r="C172" s="394">
        <f>C174+C175+C173</f>
        <v>35651.025399999999</v>
      </c>
      <c r="D172" s="394">
        <f>D174+D175+D173</f>
        <v>36242.439019999998</v>
      </c>
      <c r="E172" s="394">
        <f t="shared" ref="E172:F172" si="45">E174+E175+E173</f>
        <v>10946.28686</v>
      </c>
      <c r="F172" s="394">
        <f t="shared" si="45"/>
        <v>10946.28686</v>
      </c>
      <c r="G172" s="395">
        <f t="shared" si="44"/>
        <v>30.202953101361114</v>
      </c>
      <c r="H172" s="395">
        <f t="shared" si="43"/>
        <v>100</v>
      </c>
      <c r="I172" s="324"/>
      <c r="J172" s="324"/>
    </row>
    <row r="173" spans="1:10" ht="47.25" x14ac:dyDescent="0.3">
      <c r="A173" s="439" t="s">
        <v>1091</v>
      </c>
      <c r="B173" s="396" t="s">
        <v>1092</v>
      </c>
      <c r="C173" s="403">
        <v>428.48340000000002</v>
      </c>
      <c r="D173" s="403">
        <v>428.48340000000002</v>
      </c>
      <c r="E173" s="403">
        <v>102.93376000000001</v>
      </c>
      <c r="F173" s="403">
        <v>102.93376000000001</v>
      </c>
      <c r="G173" s="404">
        <f t="shared" si="44"/>
        <v>24.022811618839842</v>
      </c>
      <c r="H173" s="404">
        <f t="shared" si="43"/>
        <v>100</v>
      </c>
      <c r="I173" s="324"/>
      <c r="J173" s="324"/>
    </row>
    <row r="174" spans="1:10" ht="75" x14ac:dyDescent="0.3">
      <c r="A174" s="423" t="s">
        <v>1093</v>
      </c>
      <c r="B174" s="424" t="s">
        <v>1094</v>
      </c>
      <c r="C174" s="403">
        <v>12128.1</v>
      </c>
      <c r="D174" s="403">
        <v>12301.9</v>
      </c>
      <c r="E174" s="403">
        <v>2964.6</v>
      </c>
      <c r="F174" s="403">
        <v>2964.6</v>
      </c>
      <c r="G174" s="404">
        <f t="shared" si="44"/>
        <v>24.098716458433252</v>
      </c>
      <c r="H174" s="404">
        <f t="shared" si="43"/>
        <v>100</v>
      </c>
      <c r="I174" s="408"/>
      <c r="J174" s="408"/>
    </row>
    <row r="175" spans="1:10" ht="37.5" x14ac:dyDescent="0.3">
      <c r="A175" s="423" t="s">
        <v>1095</v>
      </c>
      <c r="B175" s="424" t="s">
        <v>1096</v>
      </c>
      <c r="C175" s="403">
        <f>SUM(C177:C183)</f>
        <v>23094.441999999999</v>
      </c>
      <c r="D175" s="403">
        <f>SUM(D177:D183)</f>
        <v>23512.055619999999</v>
      </c>
      <c r="E175" s="403">
        <f t="shared" ref="E175:F175" si="46">SUM(E177:E183)</f>
        <v>7878.7530999999999</v>
      </c>
      <c r="F175" s="403">
        <f t="shared" si="46"/>
        <v>7878.7530999999999</v>
      </c>
      <c r="G175" s="404">
        <f t="shared" si="44"/>
        <v>33.509418433401954</v>
      </c>
      <c r="H175" s="404">
        <f t="shared" si="43"/>
        <v>100</v>
      </c>
      <c r="I175" s="408"/>
      <c r="J175" s="408"/>
    </row>
    <row r="176" spans="1:10" ht="18.75" x14ac:dyDescent="0.3">
      <c r="A176" s="423"/>
      <c r="B176" s="426" t="s">
        <v>229</v>
      </c>
      <c r="C176" s="403"/>
      <c r="D176" s="403"/>
      <c r="E176" s="403"/>
      <c r="F176" s="403"/>
      <c r="G176" s="404"/>
      <c r="H176" s="404"/>
      <c r="I176" s="408"/>
      <c r="J176" s="408"/>
    </row>
    <row r="177" spans="1:13" ht="31.5" x14ac:dyDescent="0.3">
      <c r="A177" s="423"/>
      <c r="B177" s="399" t="s">
        <v>1097</v>
      </c>
      <c r="C177" s="361">
        <v>2133</v>
      </c>
      <c r="D177" s="361">
        <v>2133</v>
      </c>
      <c r="E177" s="361">
        <v>2133</v>
      </c>
      <c r="F177" s="361">
        <v>2133</v>
      </c>
      <c r="G177" s="371">
        <f t="shared" ref="G177" si="47">F177/D177*100</f>
        <v>100</v>
      </c>
      <c r="H177" s="371">
        <f t="shared" ref="H177" si="48">F177/E177*100</f>
        <v>100</v>
      </c>
      <c r="I177" s="408"/>
      <c r="J177" s="408"/>
    </row>
    <row r="178" spans="1:13" ht="37.5" customHeight="1" x14ac:dyDescent="0.25">
      <c r="A178" s="427"/>
      <c r="B178" s="433" t="s">
        <v>1098</v>
      </c>
      <c r="C178" s="388">
        <v>0</v>
      </c>
      <c r="D178" s="388">
        <v>360.55410000000001</v>
      </c>
      <c r="E178" s="388">
        <v>360.55410000000001</v>
      </c>
      <c r="F178" s="388">
        <v>360.55410000000001</v>
      </c>
      <c r="G178" s="371">
        <f t="shared" si="44"/>
        <v>100</v>
      </c>
      <c r="H178" s="371">
        <f t="shared" si="43"/>
        <v>100</v>
      </c>
      <c r="I178" s="420"/>
      <c r="J178" s="420"/>
    </row>
    <row r="179" spans="1:13" ht="56.25" hidden="1" x14ac:dyDescent="0.25">
      <c r="A179" s="427"/>
      <c r="B179" s="433" t="s">
        <v>1099</v>
      </c>
      <c r="C179" s="388">
        <v>0</v>
      </c>
      <c r="D179" s="388">
        <v>0</v>
      </c>
      <c r="E179" s="388">
        <v>0</v>
      </c>
      <c r="F179" s="388">
        <v>0</v>
      </c>
      <c r="G179" s="371" t="e">
        <f t="shared" si="44"/>
        <v>#DIV/0!</v>
      </c>
      <c r="H179" s="371" t="e">
        <f t="shared" si="43"/>
        <v>#DIV/0!</v>
      </c>
      <c r="I179" s="420"/>
      <c r="J179" s="420"/>
    </row>
    <row r="180" spans="1:13" ht="61.5" customHeight="1" x14ac:dyDescent="0.25">
      <c r="A180" s="427"/>
      <c r="B180" s="433" t="s">
        <v>1100</v>
      </c>
      <c r="C180" s="388">
        <v>13563.3</v>
      </c>
      <c r="D180" s="388">
        <v>13563.3</v>
      </c>
      <c r="E180" s="388">
        <v>4521.2</v>
      </c>
      <c r="F180" s="388">
        <v>4521.2</v>
      </c>
      <c r="G180" s="371">
        <f t="shared" si="44"/>
        <v>33.334070617032729</v>
      </c>
      <c r="H180" s="371">
        <f t="shared" si="43"/>
        <v>100</v>
      </c>
      <c r="I180" s="420"/>
      <c r="J180" s="420"/>
    </row>
    <row r="181" spans="1:13" ht="26.25" customHeight="1" x14ac:dyDescent="0.25">
      <c r="A181" s="440"/>
      <c r="B181" s="433" t="s">
        <v>1101</v>
      </c>
      <c r="C181" s="388">
        <v>7398.1419999999998</v>
      </c>
      <c r="D181" s="388">
        <v>6361.2969999999996</v>
      </c>
      <c r="E181" s="388">
        <v>795.79899999999998</v>
      </c>
      <c r="F181" s="388">
        <v>795.79899999999998</v>
      </c>
      <c r="G181" s="371">
        <f t="shared" si="44"/>
        <v>12.510011716164174</v>
      </c>
      <c r="H181" s="371">
        <v>0</v>
      </c>
      <c r="I181" s="420"/>
      <c r="J181" s="420"/>
      <c r="K181" s="428">
        <v>8378087</v>
      </c>
      <c r="L181" s="428">
        <v>8641068</v>
      </c>
      <c r="M181" s="428">
        <v>8641068</v>
      </c>
    </row>
    <row r="182" spans="1:13" ht="56.25" x14ac:dyDescent="0.25">
      <c r="A182" s="441"/>
      <c r="B182" s="442" t="s">
        <v>1102</v>
      </c>
      <c r="C182" s="388">
        <v>0</v>
      </c>
      <c r="D182" s="388">
        <v>68.2</v>
      </c>
      <c r="E182" s="388">
        <v>68.2</v>
      </c>
      <c r="F182" s="388">
        <v>68.2</v>
      </c>
      <c r="G182" s="371">
        <f t="shared" si="44"/>
        <v>100</v>
      </c>
      <c r="H182" s="371">
        <v>0</v>
      </c>
      <c r="I182" s="420"/>
      <c r="J182" s="420"/>
      <c r="K182" s="428"/>
      <c r="L182" s="428"/>
      <c r="M182" s="428"/>
    </row>
    <row r="183" spans="1:13" ht="26.25" customHeight="1" x14ac:dyDescent="0.25">
      <c r="A183" s="441"/>
      <c r="B183" s="442" t="s">
        <v>1103</v>
      </c>
      <c r="C183" s="388">
        <v>0</v>
      </c>
      <c r="D183" s="388">
        <v>1025.70452</v>
      </c>
      <c r="E183" s="388">
        <v>0</v>
      </c>
      <c r="F183" s="388">
        <v>0</v>
      </c>
      <c r="G183" s="371">
        <f t="shared" si="44"/>
        <v>0</v>
      </c>
      <c r="H183" s="371">
        <v>0</v>
      </c>
      <c r="I183" s="420"/>
      <c r="J183" s="420"/>
      <c r="K183" s="428"/>
      <c r="L183" s="428"/>
      <c r="M183" s="428"/>
    </row>
    <row r="184" spans="1:13" ht="37.5" hidden="1" x14ac:dyDescent="0.25">
      <c r="A184" s="443" t="s">
        <v>1104</v>
      </c>
      <c r="B184" s="444" t="s">
        <v>1105</v>
      </c>
      <c r="C184" s="445">
        <f>C185</f>
        <v>0</v>
      </c>
      <c r="D184" s="445">
        <f>D185</f>
        <v>0</v>
      </c>
      <c r="E184" s="445">
        <f t="shared" ref="E184:F184" si="49">E185</f>
        <v>0</v>
      </c>
      <c r="F184" s="445">
        <f t="shared" si="49"/>
        <v>0</v>
      </c>
      <c r="G184" s="446">
        <v>0</v>
      </c>
      <c r="H184" s="446">
        <v>0</v>
      </c>
      <c r="I184" s="420"/>
      <c r="J184" s="420"/>
      <c r="K184" s="428"/>
      <c r="L184" s="428"/>
      <c r="M184" s="428"/>
    </row>
    <row r="185" spans="1:13" ht="37.5" hidden="1" x14ac:dyDescent="0.25">
      <c r="A185" s="359" t="s">
        <v>1106</v>
      </c>
      <c r="B185" s="426" t="s">
        <v>1107</v>
      </c>
      <c r="C185" s="388">
        <v>0</v>
      </c>
      <c r="D185" s="388">
        <v>0</v>
      </c>
      <c r="E185" s="388">
        <v>0</v>
      </c>
      <c r="F185" s="388">
        <v>0</v>
      </c>
      <c r="G185" s="371">
        <v>0</v>
      </c>
      <c r="H185" s="371">
        <v>0</v>
      </c>
      <c r="I185" s="420"/>
      <c r="J185" s="420"/>
      <c r="K185" s="428"/>
      <c r="L185" s="428"/>
      <c r="M185" s="428"/>
    </row>
    <row r="186" spans="1:13" ht="18.75" hidden="1" x14ac:dyDescent="0.25">
      <c r="A186" s="443" t="s">
        <v>1108</v>
      </c>
      <c r="B186" s="444" t="s">
        <v>1109</v>
      </c>
      <c r="C186" s="445">
        <f>C187</f>
        <v>0</v>
      </c>
      <c r="D186" s="445">
        <f>D187</f>
        <v>0</v>
      </c>
      <c r="E186" s="445">
        <f t="shared" ref="E186:F186" si="50">E187</f>
        <v>0</v>
      </c>
      <c r="F186" s="445">
        <f t="shared" si="50"/>
        <v>0</v>
      </c>
      <c r="G186" s="446" t="e">
        <f t="shared" ref="G186:G193" si="51">F186/D186*100</f>
        <v>#DIV/0!</v>
      </c>
      <c r="H186" s="446" t="e">
        <f t="shared" ref="H186:H193" si="52">F186/E186*100</f>
        <v>#DIV/0!</v>
      </c>
      <c r="I186" s="420"/>
      <c r="J186" s="420"/>
      <c r="K186" s="428"/>
      <c r="L186" s="428"/>
      <c r="M186" s="428"/>
    </row>
    <row r="187" spans="1:13" ht="18.75" hidden="1" x14ac:dyDescent="0.25">
      <c r="A187" s="447" t="s">
        <v>1110</v>
      </c>
      <c r="B187" s="421" t="s">
        <v>1111</v>
      </c>
      <c r="C187" s="388">
        <v>0</v>
      </c>
      <c r="D187" s="388">
        <v>0</v>
      </c>
      <c r="E187" s="388">
        <v>0</v>
      </c>
      <c r="F187" s="388">
        <v>0</v>
      </c>
      <c r="G187" s="371" t="e">
        <f t="shared" si="51"/>
        <v>#DIV/0!</v>
      </c>
      <c r="H187" s="371" t="e">
        <f t="shared" si="52"/>
        <v>#DIV/0!</v>
      </c>
      <c r="I187" s="420"/>
      <c r="J187" s="420"/>
      <c r="K187" s="428"/>
      <c r="L187" s="428"/>
      <c r="M187" s="428"/>
    </row>
    <row r="188" spans="1:13" ht="93.75" x14ac:dyDescent="0.25">
      <c r="A188" s="443" t="s">
        <v>1138</v>
      </c>
      <c r="B188" s="444" t="s">
        <v>1137</v>
      </c>
      <c r="C188" s="445">
        <v>0</v>
      </c>
      <c r="D188" s="445">
        <v>0</v>
      </c>
      <c r="E188" s="445">
        <v>0</v>
      </c>
      <c r="F188" s="445">
        <f>F189</f>
        <v>-202.71482</v>
      </c>
      <c r="G188" s="446">
        <v>0</v>
      </c>
      <c r="H188" s="446">
        <v>0</v>
      </c>
      <c r="I188" s="420"/>
      <c r="J188" s="420"/>
      <c r="K188" s="428"/>
      <c r="L188" s="428"/>
      <c r="M188" s="428"/>
    </row>
    <row r="189" spans="1:13" ht="63" x14ac:dyDescent="0.25">
      <c r="A189" s="448" t="s">
        <v>1140</v>
      </c>
      <c r="B189" s="421" t="s">
        <v>1139</v>
      </c>
      <c r="C189" s="388">
        <v>0</v>
      </c>
      <c r="D189" s="388">
        <v>0</v>
      </c>
      <c r="E189" s="388">
        <v>0</v>
      </c>
      <c r="F189" s="388">
        <v>-202.71482</v>
      </c>
      <c r="G189" s="371">
        <v>0</v>
      </c>
      <c r="H189" s="371">
        <v>0</v>
      </c>
      <c r="I189" s="420"/>
      <c r="J189" s="420"/>
      <c r="K189" s="428"/>
      <c r="L189" s="428"/>
      <c r="M189" s="428"/>
    </row>
    <row r="190" spans="1:13" ht="93.75" x14ac:dyDescent="0.25">
      <c r="A190" s="443" t="s">
        <v>1112</v>
      </c>
      <c r="B190" s="444" t="s">
        <v>1113</v>
      </c>
      <c r="C190" s="445">
        <f>C191</f>
        <v>576.79999999999995</v>
      </c>
      <c r="D190" s="445">
        <f t="shared" ref="D190:F190" si="53">D191</f>
        <v>576.79999999999995</v>
      </c>
      <c r="E190" s="445">
        <f t="shared" si="53"/>
        <v>576.79999999999995</v>
      </c>
      <c r="F190" s="445">
        <f t="shared" si="53"/>
        <v>579.82866999999999</v>
      </c>
      <c r="G190" s="446">
        <f t="shared" si="51"/>
        <v>100.52508148404993</v>
      </c>
      <c r="H190" s="446">
        <f t="shared" si="52"/>
        <v>100.52508148404993</v>
      </c>
      <c r="I190" s="420"/>
      <c r="J190" s="420"/>
      <c r="K190" s="428"/>
      <c r="L190" s="428"/>
      <c r="M190" s="428"/>
    </row>
    <row r="191" spans="1:13" ht="37.5" x14ac:dyDescent="0.3">
      <c r="A191" s="448" t="s">
        <v>1114</v>
      </c>
      <c r="B191" s="449" t="s">
        <v>1115</v>
      </c>
      <c r="C191" s="388">
        <v>576.79999999999995</v>
      </c>
      <c r="D191" s="388">
        <v>576.79999999999995</v>
      </c>
      <c r="E191" s="388">
        <v>576.79999999999995</v>
      </c>
      <c r="F191" s="388">
        <v>579.82866999999999</v>
      </c>
      <c r="G191" s="371">
        <f t="shared" si="51"/>
        <v>100.52508148404993</v>
      </c>
      <c r="H191" s="371">
        <f t="shared" si="52"/>
        <v>100.52508148404993</v>
      </c>
      <c r="I191" s="420"/>
      <c r="J191" s="420"/>
      <c r="K191" s="428"/>
      <c r="L191" s="428"/>
      <c r="M191" s="428"/>
    </row>
    <row r="192" spans="1:13" ht="56.25" x14ac:dyDescent="0.25">
      <c r="A192" s="443" t="s">
        <v>1116</v>
      </c>
      <c r="B192" s="444" t="s">
        <v>1117</v>
      </c>
      <c r="C192" s="445">
        <f>C193</f>
        <v>-6065.44488</v>
      </c>
      <c r="D192" s="445">
        <f>D193</f>
        <v>-6065.44488</v>
      </c>
      <c r="E192" s="445">
        <f t="shared" ref="E192:F192" si="54">E193</f>
        <v>-6065.44488</v>
      </c>
      <c r="F192" s="445">
        <f t="shared" si="54"/>
        <v>-6065.44488</v>
      </c>
      <c r="G192" s="446">
        <f t="shared" si="51"/>
        <v>100</v>
      </c>
      <c r="H192" s="446">
        <f t="shared" si="52"/>
        <v>100</v>
      </c>
      <c r="I192" s="420"/>
      <c r="J192" s="420"/>
      <c r="K192" s="428"/>
      <c r="L192" s="428"/>
      <c r="M192" s="428"/>
    </row>
    <row r="193" spans="1:13" ht="37.5" x14ac:dyDescent="0.25">
      <c r="A193" s="450" t="s">
        <v>1118</v>
      </c>
      <c r="B193" s="451" t="s">
        <v>1119</v>
      </c>
      <c r="C193" s="388">
        <v>-6065.44488</v>
      </c>
      <c r="D193" s="388">
        <v>-6065.44488</v>
      </c>
      <c r="E193" s="388">
        <v>-6065.44488</v>
      </c>
      <c r="F193" s="388">
        <v>-6065.44488</v>
      </c>
      <c r="G193" s="371">
        <f t="shared" si="51"/>
        <v>100</v>
      </c>
      <c r="H193" s="371">
        <f t="shared" si="52"/>
        <v>100</v>
      </c>
      <c r="I193" s="420"/>
      <c r="J193" s="420"/>
      <c r="K193" s="428"/>
      <c r="L193" s="428"/>
      <c r="M193" s="428"/>
    </row>
    <row r="194" spans="1:13" ht="19.5" thickBot="1" x14ac:dyDescent="0.35">
      <c r="A194" s="452"/>
      <c r="B194" s="453" t="s">
        <v>1120</v>
      </c>
      <c r="C194" s="403">
        <f>C11+C100</f>
        <v>1008465.0766700003</v>
      </c>
      <c r="D194" s="403">
        <f>D11+D100</f>
        <v>1016791.0638700002</v>
      </c>
      <c r="E194" s="403">
        <f>E11+E100</f>
        <v>218825.85808999999</v>
      </c>
      <c r="F194" s="403">
        <f>F11+F100</f>
        <v>219226.18119999999</v>
      </c>
      <c r="G194" s="404">
        <f t="shared" si="44"/>
        <v>21.560592828737597</v>
      </c>
      <c r="H194" s="404">
        <f t="shared" si="43"/>
        <v>100.18294140989286</v>
      </c>
      <c r="I194" s="408"/>
      <c r="J194" s="408"/>
    </row>
  </sheetData>
  <mergeCells count="13">
    <mergeCell ref="F7:F9"/>
    <mergeCell ref="G7:G9"/>
    <mergeCell ref="H7:H9"/>
    <mergeCell ref="D1:H1"/>
    <mergeCell ref="D2:H2"/>
    <mergeCell ref="D3:H3"/>
    <mergeCell ref="D4:H4"/>
    <mergeCell ref="A5:H5"/>
    <mergeCell ref="A7:A9"/>
    <mergeCell ref="B7:B9"/>
    <mergeCell ref="C7:C9"/>
    <mergeCell ref="D7:D9"/>
    <mergeCell ref="E7:E9"/>
  </mergeCells>
  <pageMargins left="1.1023622047244095" right="0" top="0.19685039370078741" bottom="0.19685039370078741" header="0.31496062992125984" footer="0.31496062992125984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1"/>
  <sheetViews>
    <sheetView view="pageBreakPreview" zoomScale="85" zoomScaleNormal="63" zoomScaleSheetLayoutView="85" workbookViewId="0">
      <selection activeCell="I3" sqref="I3:K3"/>
    </sheetView>
  </sheetViews>
  <sheetFormatPr defaultColWidth="9.140625" defaultRowHeight="15" x14ac:dyDescent="0.25"/>
  <cols>
    <col min="1" max="2" width="9.140625" style="25"/>
    <col min="3" max="3" width="14.42578125" style="25" customWidth="1"/>
    <col min="4" max="4" width="7.5703125" style="25" customWidth="1"/>
    <col min="5" max="5" width="75.5703125" style="25" customWidth="1"/>
    <col min="6" max="11" width="15.85546875" style="25" customWidth="1"/>
    <col min="12" max="12" width="11.85546875" style="25" bestFit="1" customWidth="1"/>
    <col min="13" max="16384" width="9.140625" style="25"/>
  </cols>
  <sheetData>
    <row r="1" spans="1:11" ht="15.75" x14ac:dyDescent="0.25">
      <c r="C1" s="24"/>
      <c r="D1" s="24"/>
      <c r="E1" s="24"/>
      <c r="F1" s="247"/>
      <c r="G1" s="255"/>
      <c r="H1" s="255"/>
      <c r="I1" s="464" t="s">
        <v>706</v>
      </c>
      <c r="J1" s="464"/>
      <c r="K1" s="464"/>
    </row>
    <row r="2" spans="1:11" ht="15.75" x14ac:dyDescent="0.25">
      <c r="C2" s="24"/>
      <c r="D2" s="24"/>
      <c r="E2" s="87"/>
      <c r="F2" s="248"/>
      <c r="G2" s="464" t="s">
        <v>788</v>
      </c>
      <c r="H2" s="464"/>
      <c r="I2" s="464"/>
      <c r="J2" s="464"/>
      <c r="K2" s="464"/>
    </row>
    <row r="3" spans="1:11" ht="15.75" customHeight="1" x14ac:dyDescent="0.25">
      <c r="C3" s="26"/>
      <c r="D3" s="26"/>
      <c r="E3" s="216"/>
      <c r="F3" s="250"/>
      <c r="I3" s="470" t="s">
        <v>1141</v>
      </c>
      <c r="J3" s="470"/>
      <c r="K3" s="470"/>
    </row>
    <row r="4" spans="1:11" ht="15.75" customHeight="1" x14ac:dyDescent="0.25">
      <c r="C4" s="24"/>
      <c r="D4" s="24"/>
      <c r="E4" s="24"/>
      <c r="F4" s="249"/>
      <c r="G4" s="249"/>
      <c r="H4" s="249"/>
      <c r="I4" s="249"/>
      <c r="J4" s="249"/>
      <c r="K4" s="249"/>
    </row>
    <row r="5" spans="1:11" x14ac:dyDescent="0.25">
      <c r="C5" s="24"/>
      <c r="D5" s="24"/>
      <c r="E5" s="24"/>
      <c r="F5" s="61"/>
      <c r="G5" s="61"/>
      <c r="H5" s="61"/>
      <c r="I5" s="61"/>
      <c r="J5" s="61"/>
      <c r="K5" s="61"/>
    </row>
    <row r="6" spans="1:11" ht="15" customHeight="1" x14ac:dyDescent="0.25">
      <c r="A6" s="471" t="s">
        <v>789</v>
      </c>
      <c r="B6" s="471"/>
      <c r="C6" s="471"/>
      <c r="D6" s="471"/>
      <c r="E6" s="471"/>
      <c r="F6" s="471"/>
      <c r="G6" s="471"/>
      <c r="H6" s="471"/>
      <c r="I6" s="471"/>
      <c r="J6" s="471"/>
      <c r="K6" s="471"/>
    </row>
    <row r="7" spans="1:11" x14ac:dyDescent="0.25">
      <c r="A7" s="217"/>
      <c r="B7" s="217"/>
      <c r="C7" s="217"/>
      <c r="D7" s="217"/>
      <c r="E7" s="217"/>
      <c r="F7" s="217"/>
      <c r="G7" s="217"/>
      <c r="H7" s="217"/>
      <c r="I7" s="217"/>
      <c r="J7" s="217"/>
      <c r="K7" s="217"/>
    </row>
    <row r="8" spans="1:11" ht="38.25" x14ac:dyDescent="0.25">
      <c r="A8" s="88" t="s">
        <v>512</v>
      </c>
      <c r="B8" s="88" t="s">
        <v>521</v>
      </c>
      <c r="C8" s="84" t="s">
        <v>0</v>
      </c>
      <c r="D8" s="84" t="s">
        <v>1</v>
      </c>
      <c r="E8" s="84" t="s">
        <v>2</v>
      </c>
      <c r="F8" s="254" t="s">
        <v>790</v>
      </c>
      <c r="G8" s="254" t="s">
        <v>791</v>
      </c>
      <c r="H8" s="254" t="s">
        <v>792</v>
      </c>
      <c r="I8" s="254" t="s">
        <v>793</v>
      </c>
      <c r="J8" s="254" t="s">
        <v>786</v>
      </c>
      <c r="K8" s="254" t="s">
        <v>787</v>
      </c>
    </row>
    <row r="9" spans="1:11" x14ac:dyDescent="0.25">
      <c r="A9" s="89">
        <v>601</v>
      </c>
      <c r="B9" s="89"/>
      <c r="C9" s="89"/>
      <c r="D9" s="89"/>
      <c r="E9" s="90" t="s">
        <v>513</v>
      </c>
      <c r="F9" s="72">
        <f>F10+F115+F124+F173+F283+F388+F402+F424+F380+F418</f>
        <v>403300.64039000002</v>
      </c>
      <c r="G9" s="72">
        <f>G10+G115+G124+G173+G283+G388+G402+G424+G380+G418</f>
        <v>426867.00770999998</v>
      </c>
      <c r="H9" s="72">
        <f>H10+H115+H124+H173+H283+H388+H402+H424+H380+H418</f>
        <v>77018.802630000006</v>
      </c>
      <c r="I9" s="72">
        <f>I10+I115+I124+I173+I283+I388+I402+I424+I380+I418</f>
        <v>76965.813000000009</v>
      </c>
      <c r="J9" s="265">
        <f>I9/G9*100</f>
        <v>18.030396261565421</v>
      </c>
      <c r="K9" s="265">
        <f>I9/H9*100</f>
        <v>99.931199099193265</v>
      </c>
    </row>
    <row r="10" spans="1:11" x14ac:dyDescent="0.25">
      <c r="A10" s="91"/>
      <c r="B10" s="17" t="s">
        <v>514</v>
      </c>
      <c r="C10" s="92"/>
      <c r="D10" s="91"/>
      <c r="E10" s="85" t="s">
        <v>522</v>
      </c>
      <c r="F10" s="93">
        <f t="shared" ref="F10:I10" si="0">F11+F18+F60+F67</f>
        <v>89381.077550000002</v>
      </c>
      <c r="G10" s="93">
        <f t="shared" si="0"/>
        <v>89577.998599999992</v>
      </c>
      <c r="H10" s="93">
        <f t="shared" si="0"/>
        <v>22410.536200000002</v>
      </c>
      <c r="I10" s="93">
        <f t="shared" si="0"/>
        <v>22387.683850000001</v>
      </c>
      <c r="J10" s="266">
        <f t="shared" ref="J10:J73" si="1">I10/G10*100</f>
        <v>24.992391212009064</v>
      </c>
      <c r="K10" s="266">
        <f t="shared" ref="K10:K73" si="2">I10/H10*100</f>
        <v>99.898028544270161</v>
      </c>
    </row>
    <row r="11" spans="1:11" ht="25.5" x14ac:dyDescent="0.25">
      <c r="A11" s="91"/>
      <c r="B11" s="17" t="s">
        <v>515</v>
      </c>
      <c r="C11" s="92"/>
      <c r="D11" s="91"/>
      <c r="E11" s="85" t="s">
        <v>516</v>
      </c>
      <c r="F11" s="93">
        <f t="shared" ref="F11:I16" si="3">F12</f>
        <v>2328.4</v>
      </c>
      <c r="G11" s="93">
        <f t="shared" si="3"/>
        <v>2328.4</v>
      </c>
      <c r="H11" s="93">
        <f t="shared" si="3"/>
        <v>500</v>
      </c>
      <c r="I11" s="93">
        <f t="shared" si="3"/>
        <v>498.45839999999998</v>
      </c>
      <c r="J11" s="266">
        <f t="shared" si="1"/>
        <v>21.407764988833534</v>
      </c>
      <c r="K11" s="266">
        <f t="shared" si="2"/>
        <v>99.691679999999991</v>
      </c>
    </row>
    <row r="12" spans="1:11" x14ac:dyDescent="0.25">
      <c r="A12" s="91"/>
      <c r="B12" s="17"/>
      <c r="C12" s="86" t="s">
        <v>3</v>
      </c>
      <c r="D12" s="27"/>
      <c r="E12" s="28" t="s">
        <v>4</v>
      </c>
      <c r="F12" s="93">
        <f t="shared" si="3"/>
        <v>2328.4</v>
      </c>
      <c r="G12" s="93">
        <f t="shared" si="3"/>
        <v>2328.4</v>
      </c>
      <c r="H12" s="93">
        <f t="shared" si="3"/>
        <v>500</v>
      </c>
      <c r="I12" s="93">
        <f t="shared" si="3"/>
        <v>498.45839999999998</v>
      </c>
      <c r="J12" s="266">
        <f t="shared" si="1"/>
        <v>21.407764988833534</v>
      </c>
      <c r="K12" s="266">
        <f t="shared" si="2"/>
        <v>99.691679999999991</v>
      </c>
    </row>
    <row r="13" spans="1:11" ht="25.5" x14ac:dyDescent="0.25">
      <c r="A13" s="94"/>
      <c r="B13" s="95"/>
      <c r="C13" s="96" t="s">
        <v>5</v>
      </c>
      <c r="D13" s="95"/>
      <c r="E13" s="97" t="s">
        <v>6</v>
      </c>
      <c r="F13" s="98">
        <f t="shared" si="3"/>
        <v>2328.4</v>
      </c>
      <c r="G13" s="98">
        <f t="shared" si="3"/>
        <v>2328.4</v>
      </c>
      <c r="H13" s="98">
        <f t="shared" si="3"/>
        <v>500</v>
      </c>
      <c r="I13" s="98">
        <f t="shared" si="3"/>
        <v>498.45839999999998</v>
      </c>
      <c r="J13" s="267">
        <f t="shared" si="1"/>
        <v>21.407764988833534</v>
      </c>
      <c r="K13" s="267">
        <f t="shared" si="2"/>
        <v>99.691679999999991</v>
      </c>
    </row>
    <row r="14" spans="1:11" ht="26.25" x14ac:dyDescent="0.25">
      <c r="A14" s="29"/>
      <c r="B14" s="29"/>
      <c r="C14" s="29" t="s">
        <v>18</v>
      </c>
      <c r="D14" s="29"/>
      <c r="E14" s="33" t="s">
        <v>19</v>
      </c>
      <c r="F14" s="66">
        <f t="shared" si="3"/>
        <v>2328.4</v>
      </c>
      <c r="G14" s="66">
        <f t="shared" si="3"/>
        <v>2328.4</v>
      </c>
      <c r="H14" s="66">
        <f t="shared" si="3"/>
        <v>500</v>
      </c>
      <c r="I14" s="66">
        <f t="shared" si="3"/>
        <v>498.45839999999998</v>
      </c>
      <c r="J14" s="268">
        <f t="shared" si="1"/>
        <v>21.407764988833534</v>
      </c>
      <c r="K14" s="268">
        <f t="shared" si="2"/>
        <v>99.691679999999991</v>
      </c>
    </row>
    <row r="15" spans="1:11" ht="39" x14ac:dyDescent="0.25">
      <c r="A15" s="31"/>
      <c r="B15" s="31"/>
      <c r="C15" s="31" t="s">
        <v>20</v>
      </c>
      <c r="D15" s="31"/>
      <c r="E15" s="32" t="s">
        <v>21</v>
      </c>
      <c r="F15" s="63">
        <f t="shared" si="3"/>
        <v>2328.4</v>
      </c>
      <c r="G15" s="63">
        <f t="shared" si="3"/>
        <v>2328.4</v>
      </c>
      <c r="H15" s="63">
        <f t="shared" si="3"/>
        <v>500</v>
      </c>
      <c r="I15" s="63">
        <f t="shared" si="3"/>
        <v>498.45839999999998</v>
      </c>
      <c r="J15" s="269">
        <f t="shared" si="1"/>
        <v>21.407764988833534</v>
      </c>
      <c r="K15" s="269">
        <f t="shared" si="2"/>
        <v>99.691679999999991</v>
      </c>
    </row>
    <row r="16" spans="1:11" ht="26.25" x14ac:dyDescent="0.25">
      <c r="A16" s="81"/>
      <c r="B16" s="81"/>
      <c r="C16" s="6" t="s">
        <v>22</v>
      </c>
      <c r="D16" s="6"/>
      <c r="E16" s="3" t="s">
        <v>23</v>
      </c>
      <c r="F16" s="62">
        <f>F17</f>
        <v>2328.4</v>
      </c>
      <c r="G16" s="62">
        <f t="shared" si="3"/>
        <v>2328.4</v>
      </c>
      <c r="H16" s="62">
        <f t="shared" si="3"/>
        <v>500</v>
      </c>
      <c r="I16" s="62">
        <f t="shared" si="3"/>
        <v>498.45839999999998</v>
      </c>
      <c r="J16" s="270">
        <f t="shared" si="1"/>
        <v>21.407764988833534</v>
      </c>
      <c r="K16" s="270">
        <f t="shared" si="2"/>
        <v>99.691679999999991</v>
      </c>
    </row>
    <row r="17" spans="1:11" ht="39" x14ac:dyDescent="0.25">
      <c r="A17" s="81"/>
      <c r="B17" s="81"/>
      <c r="C17" s="6"/>
      <c r="D17" s="6" t="s">
        <v>380</v>
      </c>
      <c r="E17" s="3" t="s">
        <v>381</v>
      </c>
      <c r="F17" s="62">
        <v>2328.4</v>
      </c>
      <c r="G17" s="62">
        <v>2328.4</v>
      </c>
      <c r="H17" s="62">
        <v>500</v>
      </c>
      <c r="I17" s="62">
        <v>498.45839999999998</v>
      </c>
      <c r="J17" s="270">
        <f t="shared" si="1"/>
        <v>21.407764988833534</v>
      </c>
      <c r="K17" s="270">
        <f t="shared" si="2"/>
        <v>99.691679999999991</v>
      </c>
    </row>
    <row r="18" spans="1:11" s="39" customFormat="1" ht="39" x14ac:dyDescent="0.25">
      <c r="A18" s="99"/>
      <c r="B18" s="17" t="s">
        <v>517</v>
      </c>
      <c r="C18" s="12"/>
      <c r="D18" s="12"/>
      <c r="E18" s="100" t="s">
        <v>523</v>
      </c>
      <c r="F18" s="65">
        <f>F19+F53</f>
        <v>49071.700000000004</v>
      </c>
      <c r="G18" s="65">
        <f t="shared" ref="G18:I18" si="4">G19+G53</f>
        <v>49071.621050000002</v>
      </c>
      <c r="H18" s="65">
        <f t="shared" si="4"/>
        <v>11258.9362</v>
      </c>
      <c r="I18" s="65">
        <f t="shared" si="4"/>
        <v>11244.122219999999</v>
      </c>
      <c r="J18" s="271">
        <f t="shared" si="1"/>
        <v>22.913696306350161</v>
      </c>
      <c r="K18" s="271">
        <f t="shared" si="2"/>
        <v>99.868424691846101</v>
      </c>
    </row>
    <row r="19" spans="1:11" s="39" customFormat="1" x14ac:dyDescent="0.25">
      <c r="A19" s="99"/>
      <c r="B19" s="17"/>
      <c r="C19" s="86" t="s">
        <v>3</v>
      </c>
      <c r="D19" s="27"/>
      <c r="E19" s="28" t="s">
        <v>4</v>
      </c>
      <c r="F19" s="65">
        <f>F20+F48</f>
        <v>49014.600000000006</v>
      </c>
      <c r="G19" s="65">
        <f t="shared" ref="G19:I19" si="5">G20+G48</f>
        <v>49014.6</v>
      </c>
      <c r="H19" s="65">
        <f t="shared" si="5"/>
        <v>11206.71515</v>
      </c>
      <c r="I19" s="65">
        <f t="shared" si="5"/>
        <v>11191.901169999999</v>
      </c>
      <c r="J19" s="271">
        <f t="shared" si="1"/>
        <v>22.833811088940845</v>
      </c>
      <c r="K19" s="271">
        <f t="shared" si="2"/>
        <v>99.867811577239905</v>
      </c>
    </row>
    <row r="20" spans="1:11" ht="25.5" x14ac:dyDescent="0.25">
      <c r="A20" s="94"/>
      <c r="B20" s="95"/>
      <c r="C20" s="96" t="s">
        <v>5</v>
      </c>
      <c r="D20" s="95"/>
      <c r="E20" s="97" t="s">
        <v>6</v>
      </c>
      <c r="F20" s="98">
        <f>F21+F27</f>
        <v>48943.400000000009</v>
      </c>
      <c r="G20" s="98">
        <f t="shared" ref="G20:I20" si="6">G21+G27</f>
        <v>48943.4</v>
      </c>
      <c r="H20" s="98">
        <f t="shared" si="6"/>
        <v>11206.71515</v>
      </c>
      <c r="I20" s="98">
        <f t="shared" si="6"/>
        <v>11191.901169999999</v>
      </c>
      <c r="J20" s="267">
        <f t="shared" si="1"/>
        <v>22.867028383806598</v>
      </c>
      <c r="K20" s="267">
        <f t="shared" si="2"/>
        <v>99.867811577239905</v>
      </c>
    </row>
    <row r="21" spans="1:11" ht="26.25" x14ac:dyDescent="0.25">
      <c r="A21" s="29"/>
      <c r="B21" s="29"/>
      <c r="C21" s="29" t="s">
        <v>18</v>
      </c>
      <c r="D21" s="29"/>
      <c r="E21" s="33" t="s">
        <v>19</v>
      </c>
      <c r="F21" s="66">
        <f t="shared" ref="F21:I22" si="7">F22</f>
        <v>46942.600000000006</v>
      </c>
      <c r="G21" s="66">
        <f t="shared" si="7"/>
        <v>46942.6</v>
      </c>
      <c r="H21" s="66">
        <f t="shared" si="7"/>
        <v>10847.6</v>
      </c>
      <c r="I21" s="66">
        <f t="shared" si="7"/>
        <v>10832.78602</v>
      </c>
      <c r="J21" s="268">
        <f t="shared" si="1"/>
        <v>23.076663883125349</v>
      </c>
      <c r="K21" s="268">
        <f t="shared" si="2"/>
        <v>99.863435414285178</v>
      </c>
    </row>
    <row r="22" spans="1:11" ht="39" x14ac:dyDescent="0.25">
      <c r="A22" s="31"/>
      <c r="B22" s="31"/>
      <c r="C22" s="31" t="s">
        <v>20</v>
      </c>
      <c r="D22" s="31"/>
      <c r="E22" s="32" t="s">
        <v>21</v>
      </c>
      <c r="F22" s="63">
        <f t="shared" si="7"/>
        <v>46942.600000000006</v>
      </c>
      <c r="G22" s="63">
        <f t="shared" si="7"/>
        <v>46942.6</v>
      </c>
      <c r="H22" s="63">
        <f t="shared" si="7"/>
        <v>10847.6</v>
      </c>
      <c r="I22" s="63">
        <f t="shared" si="7"/>
        <v>10832.78602</v>
      </c>
      <c r="J22" s="269">
        <f t="shared" si="1"/>
        <v>23.076663883125349</v>
      </c>
      <c r="K22" s="269">
        <f t="shared" si="2"/>
        <v>99.863435414285178</v>
      </c>
    </row>
    <row r="23" spans="1:11" ht="25.5" x14ac:dyDescent="0.25">
      <c r="A23" s="81"/>
      <c r="B23" s="81"/>
      <c r="C23" s="6" t="s">
        <v>24</v>
      </c>
      <c r="D23" s="6"/>
      <c r="E23" s="1" t="s">
        <v>25</v>
      </c>
      <c r="F23" s="71">
        <f>F24+F25</f>
        <v>46942.600000000006</v>
      </c>
      <c r="G23" s="71">
        <f>G24+G25+G26</f>
        <v>46942.6</v>
      </c>
      <c r="H23" s="71">
        <f t="shared" ref="H23:I23" si="8">H24+H25+H26</f>
        <v>10847.6</v>
      </c>
      <c r="I23" s="71">
        <f t="shared" si="8"/>
        <v>10832.78602</v>
      </c>
      <c r="J23" s="272">
        <f t="shared" si="1"/>
        <v>23.076663883125349</v>
      </c>
      <c r="K23" s="272">
        <f t="shared" si="2"/>
        <v>99.863435414285178</v>
      </c>
    </row>
    <row r="24" spans="1:11" ht="39" x14ac:dyDescent="0.25">
      <c r="A24" s="81"/>
      <c r="B24" s="81"/>
      <c r="C24" s="6"/>
      <c r="D24" s="6" t="s">
        <v>380</v>
      </c>
      <c r="E24" s="3" t="s">
        <v>381</v>
      </c>
      <c r="F24" s="71">
        <f>62097.6-3764.6-6244-7631.1</f>
        <v>44457.9</v>
      </c>
      <c r="G24" s="71">
        <f t="shared" ref="G24" si="9">62097.6-3764.6-6244-7631.1</f>
        <v>44457.9</v>
      </c>
      <c r="H24" s="71">
        <v>10100</v>
      </c>
      <c r="I24" s="71">
        <v>10085.20442</v>
      </c>
      <c r="J24" s="272">
        <f t="shared" si="1"/>
        <v>22.684842109051484</v>
      </c>
      <c r="K24" s="272">
        <f t="shared" si="2"/>
        <v>99.853509108910885</v>
      </c>
    </row>
    <row r="25" spans="1:11" x14ac:dyDescent="0.25">
      <c r="A25" s="81"/>
      <c r="B25" s="81"/>
      <c r="C25" s="6"/>
      <c r="D25" s="6" t="s">
        <v>270</v>
      </c>
      <c r="E25" s="3" t="s">
        <v>271</v>
      </c>
      <c r="F25" s="71">
        <f>3454-138.7-219.1-560.8-50.7</f>
        <v>2484.7000000000007</v>
      </c>
      <c r="G25" s="71">
        <v>2442.6999999999998</v>
      </c>
      <c r="H25" s="71">
        <v>705.6</v>
      </c>
      <c r="I25" s="71">
        <v>705.58159999999998</v>
      </c>
      <c r="J25" s="272">
        <f t="shared" si="1"/>
        <v>28.885315429647523</v>
      </c>
      <c r="K25" s="272">
        <f t="shared" si="2"/>
        <v>99.997392290249437</v>
      </c>
    </row>
    <row r="26" spans="1:11" x14ac:dyDescent="0.25">
      <c r="A26" s="81"/>
      <c r="B26" s="81"/>
      <c r="C26" s="6"/>
      <c r="D26" s="6" t="s">
        <v>387</v>
      </c>
      <c r="E26" s="1" t="s">
        <v>388</v>
      </c>
      <c r="F26" s="71">
        <v>0</v>
      </c>
      <c r="G26" s="71">
        <v>42</v>
      </c>
      <c r="H26" s="71">
        <v>42</v>
      </c>
      <c r="I26" s="71">
        <v>42</v>
      </c>
      <c r="J26" s="272">
        <f t="shared" si="1"/>
        <v>100</v>
      </c>
      <c r="K26" s="272">
        <f t="shared" si="2"/>
        <v>100</v>
      </c>
    </row>
    <row r="27" spans="1:11" ht="39" x14ac:dyDescent="0.25">
      <c r="A27" s="29"/>
      <c r="B27" s="29"/>
      <c r="C27" s="29" t="s">
        <v>28</v>
      </c>
      <c r="D27" s="29"/>
      <c r="E27" s="30" t="s">
        <v>29</v>
      </c>
      <c r="F27" s="66">
        <f>F28</f>
        <v>2000.8000000000002</v>
      </c>
      <c r="G27" s="66">
        <f t="shared" ref="G27:I27" si="10">G28</f>
        <v>2000.8000000000002</v>
      </c>
      <c r="H27" s="66">
        <f t="shared" si="10"/>
        <v>359.11514999999997</v>
      </c>
      <c r="I27" s="66">
        <f t="shared" si="10"/>
        <v>359.11514999999997</v>
      </c>
      <c r="J27" s="268">
        <f t="shared" si="1"/>
        <v>17.948578068772488</v>
      </c>
      <c r="K27" s="268">
        <f t="shared" si="2"/>
        <v>100</v>
      </c>
    </row>
    <row r="28" spans="1:11" ht="26.25" x14ac:dyDescent="0.25">
      <c r="A28" s="31"/>
      <c r="B28" s="31"/>
      <c r="C28" s="31" t="s">
        <v>30</v>
      </c>
      <c r="D28" s="34"/>
      <c r="E28" s="32" t="s">
        <v>31</v>
      </c>
      <c r="F28" s="63">
        <f>F29+F32+F38+F40+F43+F46</f>
        <v>2000.8000000000002</v>
      </c>
      <c r="G28" s="63">
        <f>G29+G32+G38+G40+G43+G46+G35</f>
        <v>2000.8000000000002</v>
      </c>
      <c r="H28" s="63">
        <f>H29+H32+H38+H40+H43+H46+H35</f>
        <v>359.11514999999997</v>
      </c>
      <c r="I28" s="63">
        <f>I29+I32+I38+I40+I43+I46+I35</f>
        <v>359.11514999999997</v>
      </c>
      <c r="J28" s="269">
        <f t="shared" si="1"/>
        <v>17.948578068772488</v>
      </c>
      <c r="K28" s="269">
        <f t="shared" si="2"/>
        <v>100</v>
      </c>
    </row>
    <row r="29" spans="1:11" ht="26.25" x14ac:dyDescent="0.25">
      <c r="A29" s="81"/>
      <c r="B29" s="81"/>
      <c r="C29" s="6" t="s">
        <v>707</v>
      </c>
      <c r="D29" s="6"/>
      <c r="E29" s="8" t="s">
        <v>32</v>
      </c>
      <c r="F29" s="70">
        <f>SUM(F30:F31)</f>
        <v>974.2</v>
      </c>
      <c r="G29" s="70">
        <f t="shared" ref="G29:I29" si="11">SUM(G30:G31)</f>
        <v>974.2</v>
      </c>
      <c r="H29" s="70">
        <f t="shared" si="11"/>
        <v>217.73202000000001</v>
      </c>
      <c r="I29" s="70">
        <f t="shared" si="11"/>
        <v>217.73202000000001</v>
      </c>
      <c r="J29" s="273">
        <f t="shared" si="1"/>
        <v>22.349827550810922</v>
      </c>
      <c r="K29" s="273">
        <f t="shared" si="2"/>
        <v>100</v>
      </c>
    </row>
    <row r="30" spans="1:11" ht="39" x14ac:dyDescent="0.25">
      <c r="A30" s="81"/>
      <c r="B30" s="81"/>
      <c r="C30" s="6"/>
      <c r="D30" s="6" t="s">
        <v>380</v>
      </c>
      <c r="E30" s="3" t="s">
        <v>381</v>
      </c>
      <c r="F30" s="70">
        <v>904.7</v>
      </c>
      <c r="G30" s="70">
        <v>904.7</v>
      </c>
      <c r="H30" s="70">
        <v>194.35230000000001</v>
      </c>
      <c r="I30" s="70">
        <v>194.35230000000001</v>
      </c>
      <c r="J30" s="273">
        <f t="shared" si="1"/>
        <v>21.482513540400134</v>
      </c>
      <c r="K30" s="273">
        <f t="shared" si="2"/>
        <v>100</v>
      </c>
    </row>
    <row r="31" spans="1:11" x14ac:dyDescent="0.25">
      <c r="A31" s="81"/>
      <c r="B31" s="81"/>
      <c r="C31" s="6"/>
      <c r="D31" s="6" t="s">
        <v>270</v>
      </c>
      <c r="E31" s="3" t="s">
        <v>271</v>
      </c>
      <c r="F31" s="70">
        <v>69.5</v>
      </c>
      <c r="G31" s="70">
        <v>69.5</v>
      </c>
      <c r="H31" s="70">
        <v>23.379719999999999</v>
      </c>
      <c r="I31" s="70">
        <v>23.379719999999999</v>
      </c>
      <c r="J31" s="273">
        <f t="shared" si="1"/>
        <v>33.639884892086329</v>
      </c>
      <c r="K31" s="273">
        <f t="shared" si="2"/>
        <v>100</v>
      </c>
    </row>
    <row r="32" spans="1:11" ht="26.25" x14ac:dyDescent="0.25">
      <c r="A32" s="81"/>
      <c r="B32" s="81"/>
      <c r="C32" s="6" t="s">
        <v>33</v>
      </c>
      <c r="D32" s="6"/>
      <c r="E32" s="8" t="s">
        <v>34</v>
      </c>
      <c r="F32" s="70">
        <f>SUM(F33:F34)</f>
        <v>583</v>
      </c>
      <c r="G32" s="70">
        <v>0</v>
      </c>
      <c r="H32" s="70">
        <v>0</v>
      </c>
      <c r="I32" s="70">
        <v>0</v>
      </c>
      <c r="J32" s="273"/>
      <c r="K32" s="273"/>
    </row>
    <row r="33" spans="1:11" ht="39" x14ac:dyDescent="0.25">
      <c r="A33" s="81"/>
      <c r="B33" s="81"/>
      <c r="C33" s="6"/>
      <c r="D33" s="6" t="s">
        <v>380</v>
      </c>
      <c r="E33" s="3" t="s">
        <v>381</v>
      </c>
      <c r="F33" s="70">
        <v>517</v>
      </c>
      <c r="G33" s="70">
        <v>0</v>
      </c>
      <c r="H33" s="70">
        <v>0</v>
      </c>
      <c r="I33" s="70">
        <v>0</v>
      </c>
      <c r="J33" s="273"/>
      <c r="K33" s="273"/>
    </row>
    <row r="34" spans="1:11" x14ac:dyDescent="0.25">
      <c r="A34" s="81"/>
      <c r="B34" s="81"/>
      <c r="C34" s="6"/>
      <c r="D34" s="6" t="s">
        <v>270</v>
      </c>
      <c r="E34" s="3" t="s">
        <v>271</v>
      </c>
      <c r="F34" s="70">
        <v>66</v>
      </c>
      <c r="G34" s="70">
        <v>0</v>
      </c>
      <c r="H34" s="70">
        <v>0</v>
      </c>
      <c r="I34" s="70">
        <v>0</v>
      </c>
      <c r="J34" s="273"/>
      <c r="K34" s="273"/>
    </row>
    <row r="35" spans="1:11" ht="26.25" x14ac:dyDescent="0.25">
      <c r="A35" s="81"/>
      <c r="B35" s="81"/>
      <c r="C35" s="6" t="s">
        <v>808</v>
      </c>
      <c r="D35" s="6"/>
      <c r="E35" s="8" t="s">
        <v>34</v>
      </c>
      <c r="F35" s="70">
        <v>0</v>
      </c>
      <c r="G35" s="70">
        <f t="shared" ref="G35" si="12">SUM(G36:G37)</f>
        <v>583</v>
      </c>
      <c r="H35" s="70">
        <f>H36</f>
        <v>72.591049999999996</v>
      </c>
      <c r="I35" s="70">
        <f>I36</f>
        <v>72.591049999999996</v>
      </c>
      <c r="J35" s="273">
        <f t="shared" si="1"/>
        <v>12.451295025728987</v>
      </c>
      <c r="K35" s="273">
        <f t="shared" si="2"/>
        <v>100</v>
      </c>
    </row>
    <row r="36" spans="1:11" ht="39" x14ac:dyDescent="0.25">
      <c r="A36" s="81"/>
      <c r="B36" s="81"/>
      <c r="C36" s="6"/>
      <c r="D36" s="6" t="s">
        <v>380</v>
      </c>
      <c r="E36" s="3" t="s">
        <v>381</v>
      </c>
      <c r="F36" s="70">
        <v>0</v>
      </c>
      <c r="G36" s="70">
        <v>517</v>
      </c>
      <c r="H36" s="70">
        <v>72.591049999999996</v>
      </c>
      <c r="I36" s="70">
        <v>72.591049999999996</v>
      </c>
      <c r="J36" s="273">
        <f t="shared" si="1"/>
        <v>14.040822050290133</v>
      </c>
      <c r="K36" s="273">
        <f t="shared" si="2"/>
        <v>100</v>
      </c>
    </row>
    <row r="37" spans="1:11" x14ac:dyDescent="0.25">
      <c r="A37" s="81"/>
      <c r="B37" s="81"/>
      <c r="C37" s="6"/>
      <c r="D37" s="6" t="s">
        <v>270</v>
      </c>
      <c r="E37" s="3" t="s">
        <v>271</v>
      </c>
      <c r="F37" s="70">
        <v>0</v>
      </c>
      <c r="G37" s="70">
        <v>66</v>
      </c>
      <c r="H37" s="70"/>
      <c r="I37" s="70"/>
      <c r="J37" s="273">
        <f t="shared" si="1"/>
        <v>0</v>
      </c>
      <c r="K37" s="273"/>
    </row>
    <row r="38" spans="1:11" x14ac:dyDescent="0.25">
      <c r="A38" s="81"/>
      <c r="B38" s="81"/>
      <c r="C38" s="6" t="s">
        <v>35</v>
      </c>
      <c r="D38" s="6"/>
      <c r="E38" s="8" t="s">
        <v>36</v>
      </c>
      <c r="F38" s="70">
        <f>F39</f>
        <v>25.8</v>
      </c>
      <c r="G38" s="70">
        <f t="shared" ref="G38:I38" si="13">G39</f>
        <v>25.8</v>
      </c>
      <c r="H38" s="70">
        <f t="shared" si="13"/>
        <v>0</v>
      </c>
      <c r="I38" s="70">
        <f t="shared" si="13"/>
        <v>0</v>
      </c>
      <c r="J38" s="273">
        <f t="shared" si="1"/>
        <v>0</v>
      </c>
      <c r="K38" s="273"/>
    </row>
    <row r="39" spans="1:11" x14ac:dyDescent="0.25">
      <c r="A39" s="81"/>
      <c r="B39" s="81"/>
      <c r="C39" s="6"/>
      <c r="D39" s="6" t="s">
        <v>270</v>
      </c>
      <c r="E39" s="3" t="s">
        <v>271</v>
      </c>
      <c r="F39" s="70">
        <v>25.8</v>
      </c>
      <c r="G39" s="70">
        <v>25.8</v>
      </c>
      <c r="H39" s="70">
        <v>0</v>
      </c>
      <c r="I39" s="70">
        <v>0</v>
      </c>
      <c r="J39" s="273">
        <f t="shared" si="1"/>
        <v>0</v>
      </c>
      <c r="K39" s="273"/>
    </row>
    <row r="40" spans="1:11" ht="26.25" x14ac:dyDescent="0.25">
      <c r="A40" s="81"/>
      <c r="B40" s="81"/>
      <c r="C40" s="6" t="s">
        <v>37</v>
      </c>
      <c r="D40" s="6"/>
      <c r="E40" s="3" t="s">
        <v>38</v>
      </c>
      <c r="F40" s="70">
        <f>SUM(F41:F42)</f>
        <v>56.800000000000004</v>
      </c>
      <c r="G40" s="70">
        <f t="shared" ref="G40:I40" si="14">SUM(G41:G42)</f>
        <v>56.800000000000004</v>
      </c>
      <c r="H40" s="70">
        <f t="shared" si="14"/>
        <v>0</v>
      </c>
      <c r="I40" s="70">
        <f t="shared" si="14"/>
        <v>0</v>
      </c>
      <c r="J40" s="273">
        <f t="shared" si="1"/>
        <v>0</v>
      </c>
      <c r="K40" s="273"/>
    </row>
    <row r="41" spans="1:11" ht="39" x14ac:dyDescent="0.25">
      <c r="A41" s="81"/>
      <c r="B41" s="81"/>
      <c r="C41" s="6"/>
      <c r="D41" s="6" t="s">
        <v>380</v>
      </c>
      <c r="E41" s="3" t="s">
        <v>381</v>
      </c>
      <c r="F41" s="70">
        <v>51.7</v>
      </c>
      <c r="G41" s="70">
        <v>51.7</v>
      </c>
      <c r="H41" s="70">
        <v>0</v>
      </c>
      <c r="I41" s="70">
        <v>0</v>
      </c>
      <c r="J41" s="273">
        <f t="shared" si="1"/>
        <v>0</v>
      </c>
      <c r="K41" s="273"/>
    </row>
    <row r="42" spans="1:11" x14ac:dyDescent="0.25">
      <c r="A42" s="81"/>
      <c r="B42" s="81"/>
      <c r="C42" s="6"/>
      <c r="D42" s="6" t="s">
        <v>270</v>
      </c>
      <c r="E42" s="3" t="s">
        <v>271</v>
      </c>
      <c r="F42" s="70">
        <v>5.0999999999999996</v>
      </c>
      <c r="G42" s="70">
        <v>5.0999999999999996</v>
      </c>
      <c r="H42" s="70">
        <v>0</v>
      </c>
      <c r="I42" s="70">
        <v>0</v>
      </c>
      <c r="J42" s="273">
        <f t="shared" si="1"/>
        <v>0</v>
      </c>
      <c r="K42" s="273"/>
    </row>
    <row r="43" spans="1:11" ht="26.25" x14ac:dyDescent="0.25">
      <c r="A43" s="81"/>
      <c r="B43" s="81"/>
      <c r="C43" s="6" t="s">
        <v>39</v>
      </c>
      <c r="D43" s="6"/>
      <c r="E43" s="3" t="s">
        <v>456</v>
      </c>
      <c r="F43" s="70">
        <f>SUM(F44:F45)</f>
        <v>348.6</v>
      </c>
      <c r="G43" s="70">
        <f t="shared" ref="G43:I43" si="15">SUM(G44:G45)</f>
        <v>348.6</v>
      </c>
      <c r="H43" s="70">
        <f t="shared" si="15"/>
        <v>68.792079999999999</v>
      </c>
      <c r="I43" s="70">
        <f t="shared" si="15"/>
        <v>68.792079999999999</v>
      </c>
      <c r="J43" s="273">
        <f t="shared" si="1"/>
        <v>19.733815261044175</v>
      </c>
      <c r="K43" s="273">
        <f t="shared" si="2"/>
        <v>100</v>
      </c>
    </row>
    <row r="44" spans="1:11" ht="39" x14ac:dyDescent="0.25">
      <c r="A44" s="81"/>
      <c r="B44" s="81"/>
      <c r="C44" s="6"/>
      <c r="D44" s="6" t="s">
        <v>380</v>
      </c>
      <c r="E44" s="3" t="s">
        <v>381</v>
      </c>
      <c r="F44" s="70">
        <v>348.6</v>
      </c>
      <c r="G44" s="70">
        <v>348.6</v>
      </c>
      <c r="H44" s="70">
        <v>68.792079999999999</v>
      </c>
      <c r="I44" s="70">
        <v>68.792079999999999</v>
      </c>
      <c r="J44" s="273">
        <f t="shared" si="1"/>
        <v>19.733815261044175</v>
      </c>
      <c r="K44" s="273">
        <f t="shared" si="2"/>
        <v>100</v>
      </c>
    </row>
    <row r="45" spans="1:11" x14ac:dyDescent="0.25">
      <c r="A45" s="81"/>
      <c r="B45" s="81"/>
      <c r="C45" s="6"/>
      <c r="D45" s="6" t="s">
        <v>270</v>
      </c>
      <c r="E45" s="3" t="s">
        <v>271</v>
      </c>
      <c r="F45" s="70">
        <v>0</v>
      </c>
      <c r="G45" s="70">
        <v>0</v>
      </c>
      <c r="H45" s="70">
        <v>0</v>
      </c>
      <c r="I45" s="70">
        <v>0</v>
      </c>
      <c r="J45" s="273"/>
      <c r="K45" s="273"/>
    </row>
    <row r="46" spans="1:11" ht="39" x14ac:dyDescent="0.25">
      <c r="A46" s="81"/>
      <c r="B46" s="81"/>
      <c r="C46" s="6" t="s">
        <v>40</v>
      </c>
      <c r="D46" s="6"/>
      <c r="E46" s="8" t="s">
        <v>41</v>
      </c>
      <c r="F46" s="70">
        <v>12.4</v>
      </c>
      <c r="G46" s="70">
        <v>12.4</v>
      </c>
      <c r="H46" s="70">
        <v>0</v>
      </c>
      <c r="I46" s="70">
        <v>0</v>
      </c>
      <c r="J46" s="273">
        <f t="shared" si="1"/>
        <v>0</v>
      </c>
      <c r="K46" s="273"/>
    </row>
    <row r="47" spans="1:11" x14ac:dyDescent="0.25">
      <c r="A47" s="81"/>
      <c r="B47" s="81"/>
      <c r="C47" s="6"/>
      <c r="D47" s="6" t="s">
        <v>270</v>
      </c>
      <c r="E47" s="3" t="s">
        <v>271</v>
      </c>
      <c r="F47" s="70">
        <v>12.4</v>
      </c>
      <c r="G47" s="70">
        <v>12.4</v>
      </c>
      <c r="H47" s="70">
        <v>0</v>
      </c>
      <c r="I47" s="70">
        <v>0</v>
      </c>
      <c r="J47" s="273">
        <f t="shared" si="1"/>
        <v>0</v>
      </c>
      <c r="K47" s="273"/>
    </row>
    <row r="48" spans="1:11" ht="25.5" x14ac:dyDescent="0.25">
      <c r="A48" s="94"/>
      <c r="B48" s="95"/>
      <c r="C48" s="96" t="s">
        <v>175</v>
      </c>
      <c r="D48" s="95"/>
      <c r="E48" s="97" t="s">
        <v>176</v>
      </c>
      <c r="F48" s="98">
        <f t="shared" ref="F48:I49" si="16">F49</f>
        <v>71.2</v>
      </c>
      <c r="G48" s="98">
        <f t="shared" si="16"/>
        <v>71.2</v>
      </c>
      <c r="H48" s="98">
        <f t="shared" si="16"/>
        <v>0</v>
      </c>
      <c r="I48" s="98">
        <f t="shared" si="16"/>
        <v>0</v>
      </c>
      <c r="J48" s="267">
        <f t="shared" si="1"/>
        <v>0</v>
      </c>
      <c r="K48" s="267"/>
    </row>
    <row r="49" spans="1:11" ht="39" x14ac:dyDescent="0.25">
      <c r="A49" s="31"/>
      <c r="B49" s="31"/>
      <c r="C49" s="31" t="s">
        <v>183</v>
      </c>
      <c r="D49" s="31"/>
      <c r="E49" s="32" t="s">
        <v>184</v>
      </c>
      <c r="F49" s="63">
        <f t="shared" si="16"/>
        <v>71.2</v>
      </c>
      <c r="G49" s="63">
        <f t="shared" si="16"/>
        <v>71.2</v>
      </c>
      <c r="H49" s="63">
        <f t="shared" si="16"/>
        <v>0</v>
      </c>
      <c r="I49" s="63">
        <f t="shared" si="16"/>
        <v>0</v>
      </c>
      <c r="J49" s="269">
        <f t="shared" si="1"/>
        <v>0</v>
      </c>
      <c r="K49" s="269"/>
    </row>
    <row r="50" spans="1:11" ht="38.25" x14ac:dyDescent="0.25">
      <c r="A50" s="81"/>
      <c r="B50" s="81"/>
      <c r="C50" s="6" t="s">
        <v>189</v>
      </c>
      <c r="D50" s="6"/>
      <c r="E50" s="1" t="s">
        <v>190</v>
      </c>
      <c r="F50" s="62">
        <f>F51+F52</f>
        <v>71.2</v>
      </c>
      <c r="G50" s="62">
        <f t="shared" ref="G50:I50" si="17">G51+G52</f>
        <v>71.2</v>
      </c>
      <c r="H50" s="62">
        <f t="shared" si="17"/>
        <v>0</v>
      </c>
      <c r="I50" s="62">
        <f t="shared" si="17"/>
        <v>0</v>
      </c>
      <c r="J50" s="270">
        <f t="shared" si="1"/>
        <v>0</v>
      </c>
      <c r="K50" s="270"/>
    </row>
    <row r="51" spans="1:11" ht="39" x14ac:dyDescent="0.25">
      <c r="A51" s="81"/>
      <c r="B51" s="81"/>
      <c r="C51" s="6"/>
      <c r="D51" s="6" t="s">
        <v>380</v>
      </c>
      <c r="E51" s="3" t="s">
        <v>381</v>
      </c>
      <c r="F51" s="62">
        <v>51.7</v>
      </c>
      <c r="G51" s="62">
        <v>51.7</v>
      </c>
      <c r="H51" s="62">
        <v>0</v>
      </c>
      <c r="I51" s="62">
        <v>0</v>
      </c>
      <c r="J51" s="270">
        <f t="shared" si="1"/>
        <v>0</v>
      </c>
      <c r="K51" s="270"/>
    </row>
    <row r="52" spans="1:11" x14ac:dyDescent="0.25">
      <c r="A52" s="81"/>
      <c r="B52" s="81"/>
      <c r="C52" s="6"/>
      <c r="D52" s="6" t="s">
        <v>270</v>
      </c>
      <c r="E52" s="3" t="s">
        <v>271</v>
      </c>
      <c r="F52" s="62">
        <v>19.5</v>
      </c>
      <c r="G52" s="62">
        <v>19.5</v>
      </c>
      <c r="H52" s="62">
        <v>0</v>
      </c>
      <c r="I52" s="62">
        <v>0</v>
      </c>
      <c r="J52" s="270">
        <f t="shared" si="1"/>
        <v>0</v>
      </c>
      <c r="K52" s="270"/>
    </row>
    <row r="53" spans="1:11" s="39" customFormat="1" x14ac:dyDescent="0.25">
      <c r="A53" s="101"/>
      <c r="B53" s="101"/>
      <c r="C53" s="102" t="s">
        <v>524</v>
      </c>
      <c r="D53" s="103"/>
      <c r="E53" s="104" t="s">
        <v>525</v>
      </c>
      <c r="F53" s="105">
        <f>F54</f>
        <v>57.099999999999994</v>
      </c>
      <c r="G53" s="105">
        <f t="shared" ref="G53:I53" si="18">G54</f>
        <v>57.021049999999995</v>
      </c>
      <c r="H53" s="105">
        <f t="shared" si="18"/>
        <v>52.221049999999998</v>
      </c>
      <c r="I53" s="105">
        <f t="shared" si="18"/>
        <v>52.221049999999998</v>
      </c>
      <c r="J53" s="274">
        <f t="shared" si="1"/>
        <v>91.582056100334881</v>
      </c>
      <c r="K53" s="274">
        <f t="shared" si="2"/>
        <v>100</v>
      </c>
    </row>
    <row r="54" spans="1:11" s="39" customFormat="1" ht="25.5" x14ac:dyDescent="0.25">
      <c r="A54" s="106"/>
      <c r="B54" s="106"/>
      <c r="C54" s="107" t="s">
        <v>383</v>
      </c>
      <c r="D54" s="108"/>
      <c r="E54" s="109" t="s">
        <v>526</v>
      </c>
      <c r="F54" s="110">
        <f t="shared" ref="F54:I54" si="19">F55+F57</f>
        <v>57.099999999999994</v>
      </c>
      <c r="G54" s="110">
        <f t="shared" si="19"/>
        <v>57.021049999999995</v>
      </c>
      <c r="H54" s="110">
        <f t="shared" si="19"/>
        <v>52.221049999999998</v>
      </c>
      <c r="I54" s="110">
        <f t="shared" si="19"/>
        <v>52.221049999999998</v>
      </c>
      <c r="J54" s="275">
        <f t="shared" si="1"/>
        <v>91.582056100334881</v>
      </c>
      <c r="K54" s="275">
        <f t="shared" si="2"/>
        <v>100</v>
      </c>
    </row>
    <row r="55" spans="1:11" ht="25.5" x14ac:dyDescent="0.25">
      <c r="A55" s="81"/>
      <c r="B55" s="81"/>
      <c r="C55" s="111" t="s">
        <v>400</v>
      </c>
      <c r="D55" s="16"/>
      <c r="E55" s="1" t="s">
        <v>401</v>
      </c>
      <c r="F55" s="70">
        <f>F56</f>
        <v>4.8</v>
      </c>
      <c r="G55" s="70">
        <f t="shared" ref="G55:I55" si="20">G56</f>
        <v>4.8</v>
      </c>
      <c r="H55" s="70">
        <f t="shared" si="20"/>
        <v>0</v>
      </c>
      <c r="I55" s="70">
        <f t="shared" si="20"/>
        <v>0</v>
      </c>
      <c r="J55" s="273">
        <f t="shared" si="1"/>
        <v>0</v>
      </c>
      <c r="K55" s="273"/>
    </row>
    <row r="56" spans="1:11" x14ac:dyDescent="0.25">
      <c r="A56" s="81"/>
      <c r="B56" s="81"/>
      <c r="C56" s="111"/>
      <c r="D56" s="16" t="s">
        <v>270</v>
      </c>
      <c r="E56" s="1" t="s">
        <v>271</v>
      </c>
      <c r="F56" s="70">
        <v>4.8</v>
      </c>
      <c r="G56" s="70">
        <v>4.8</v>
      </c>
      <c r="H56" s="70">
        <v>0</v>
      </c>
      <c r="I56" s="70">
        <v>0</v>
      </c>
      <c r="J56" s="273">
        <f t="shared" si="1"/>
        <v>0</v>
      </c>
      <c r="K56" s="273"/>
    </row>
    <row r="57" spans="1:11" ht="26.25" x14ac:dyDescent="0.25">
      <c r="A57" s="81"/>
      <c r="B57" s="81"/>
      <c r="C57" s="111" t="s">
        <v>759</v>
      </c>
      <c r="D57" s="6"/>
      <c r="E57" s="8" t="s">
        <v>760</v>
      </c>
      <c r="F57" s="70">
        <f t="shared" ref="F57:I57" si="21">F58+F59</f>
        <v>52.3</v>
      </c>
      <c r="G57" s="70">
        <f t="shared" si="21"/>
        <v>52.221049999999998</v>
      </c>
      <c r="H57" s="70">
        <f t="shared" si="21"/>
        <v>52.221049999999998</v>
      </c>
      <c r="I57" s="70">
        <f t="shared" si="21"/>
        <v>52.221049999999998</v>
      </c>
      <c r="J57" s="273">
        <f t="shared" si="1"/>
        <v>100</v>
      </c>
      <c r="K57" s="273">
        <f t="shared" si="2"/>
        <v>100</v>
      </c>
    </row>
    <row r="58" spans="1:11" ht="39" x14ac:dyDescent="0.25">
      <c r="A58" s="81"/>
      <c r="B58" s="81"/>
      <c r="C58" s="111"/>
      <c r="D58" s="6" t="s">
        <v>380</v>
      </c>
      <c r="E58" s="3" t="s">
        <v>381</v>
      </c>
      <c r="F58" s="70">
        <v>19.7</v>
      </c>
      <c r="G58" s="70">
        <v>19.65137</v>
      </c>
      <c r="H58" s="70">
        <v>19.65137</v>
      </c>
      <c r="I58" s="70">
        <v>19.65137</v>
      </c>
      <c r="J58" s="273">
        <f t="shared" si="1"/>
        <v>100</v>
      </c>
      <c r="K58" s="273">
        <f t="shared" si="2"/>
        <v>100</v>
      </c>
    </row>
    <row r="59" spans="1:11" x14ac:dyDescent="0.25">
      <c r="A59" s="81"/>
      <c r="B59" s="81"/>
      <c r="C59" s="111"/>
      <c r="D59" s="6" t="s">
        <v>387</v>
      </c>
      <c r="E59" s="1" t="s">
        <v>388</v>
      </c>
      <c r="F59" s="70">
        <v>32.6</v>
      </c>
      <c r="G59" s="70">
        <v>32.569679999999998</v>
      </c>
      <c r="H59" s="70">
        <v>32.569679999999998</v>
      </c>
      <c r="I59" s="70">
        <v>32.569679999999998</v>
      </c>
      <c r="J59" s="273">
        <f t="shared" si="1"/>
        <v>100</v>
      </c>
      <c r="K59" s="273">
        <f t="shared" si="2"/>
        <v>100</v>
      </c>
    </row>
    <row r="60" spans="1:11" x14ac:dyDescent="0.25">
      <c r="A60" s="91"/>
      <c r="B60" s="17" t="s">
        <v>518</v>
      </c>
      <c r="C60" s="92"/>
      <c r="D60" s="17"/>
      <c r="E60" s="112" t="s">
        <v>527</v>
      </c>
      <c r="F60" s="113">
        <f t="shared" ref="F60:I65" si="22">F61</f>
        <v>2.2000000000000002</v>
      </c>
      <c r="G60" s="113">
        <f t="shared" si="22"/>
        <v>2.2000000000000002</v>
      </c>
      <c r="H60" s="113">
        <f t="shared" si="22"/>
        <v>0</v>
      </c>
      <c r="I60" s="113">
        <f t="shared" si="22"/>
        <v>0</v>
      </c>
      <c r="J60" s="276">
        <f t="shared" si="1"/>
        <v>0</v>
      </c>
      <c r="K60" s="276"/>
    </row>
    <row r="61" spans="1:11" s="114" customFormat="1" ht="12.75" x14ac:dyDescent="0.2">
      <c r="A61" s="91"/>
      <c r="B61" s="17"/>
      <c r="C61" s="91" t="s">
        <v>3</v>
      </c>
      <c r="D61" s="86"/>
      <c r="E61" s="100" t="s">
        <v>4</v>
      </c>
      <c r="F61" s="113">
        <f t="shared" si="22"/>
        <v>2.2000000000000002</v>
      </c>
      <c r="G61" s="113">
        <f t="shared" si="22"/>
        <v>2.2000000000000002</v>
      </c>
      <c r="H61" s="113">
        <f t="shared" si="22"/>
        <v>0</v>
      </c>
      <c r="I61" s="113">
        <f t="shared" si="22"/>
        <v>0</v>
      </c>
      <c r="J61" s="276">
        <f t="shared" si="1"/>
        <v>0</v>
      </c>
      <c r="K61" s="276"/>
    </row>
    <row r="62" spans="1:11" ht="25.5" x14ac:dyDescent="0.25">
      <c r="A62" s="94"/>
      <c r="B62" s="95"/>
      <c r="C62" s="96" t="s">
        <v>5</v>
      </c>
      <c r="D62" s="95"/>
      <c r="E62" s="97" t="s">
        <v>6</v>
      </c>
      <c r="F62" s="98">
        <f t="shared" si="22"/>
        <v>2.2000000000000002</v>
      </c>
      <c r="G62" s="98">
        <f t="shared" si="22"/>
        <v>2.2000000000000002</v>
      </c>
      <c r="H62" s="98">
        <f t="shared" si="22"/>
        <v>0</v>
      </c>
      <c r="I62" s="98">
        <f t="shared" si="22"/>
        <v>0</v>
      </c>
      <c r="J62" s="267">
        <f t="shared" si="1"/>
        <v>0</v>
      </c>
      <c r="K62" s="267"/>
    </row>
    <row r="63" spans="1:11" ht="38.25" x14ac:dyDescent="0.25">
      <c r="A63" s="115"/>
      <c r="B63" s="116"/>
      <c r="C63" s="117" t="s">
        <v>28</v>
      </c>
      <c r="D63" s="116"/>
      <c r="E63" s="118" t="s">
        <v>528</v>
      </c>
      <c r="F63" s="119">
        <f t="shared" si="22"/>
        <v>2.2000000000000002</v>
      </c>
      <c r="G63" s="119">
        <f t="shared" si="22"/>
        <v>2.2000000000000002</v>
      </c>
      <c r="H63" s="119">
        <f t="shared" si="22"/>
        <v>0</v>
      </c>
      <c r="I63" s="119">
        <f t="shared" si="22"/>
        <v>0</v>
      </c>
      <c r="J63" s="277">
        <f t="shared" si="1"/>
        <v>0</v>
      </c>
      <c r="K63" s="277"/>
    </row>
    <row r="64" spans="1:11" ht="25.5" x14ac:dyDescent="0.25">
      <c r="A64" s="120"/>
      <c r="B64" s="103"/>
      <c r="C64" s="102" t="s">
        <v>30</v>
      </c>
      <c r="D64" s="103"/>
      <c r="E64" s="104" t="s">
        <v>529</v>
      </c>
      <c r="F64" s="121">
        <f t="shared" si="22"/>
        <v>2.2000000000000002</v>
      </c>
      <c r="G64" s="121">
        <f t="shared" si="22"/>
        <v>2.2000000000000002</v>
      </c>
      <c r="H64" s="121">
        <f t="shared" si="22"/>
        <v>0</v>
      </c>
      <c r="I64" s="121">
        <f t="shared" si="22"/>
        <v>0</v>
      </c>
      <c r="J64" s="278">
        <f t="shared" si="1"/>
        <v>0</v>
      </c>
      <c r="K64" s="278"/>
    </row>
    <row r="65" spans="1:11" ht="39" x14ac:dyDescent="0.25">
      <c r="A65" s="81"/>
      <c r="B65" s="81"/>
      <c r="C65" s="6" t="s">
        <v>42</v>
      </c>
      <c r="D65" s="6"/>
      <c r="E65" s="3" t="s">
        <v>43</v>
      </c>
      <c r="F65" s="70">
        <f t="shared" si="22"/>
        <v>2.2000000000000002</v>
      </c>
      <c r="G65" s="70">
        <f t="shared" si="22"/>
        <v>2.2000000000000002</v>
      </c>
      <c r="H65" s="70">
        <f t="shared" si="22"/>
        <v>0</v>
      </c>
      <c r="I65" s="70">
        <f t="shared" si="22"/>
        <v>0</v>
      </c>
      <c r="J65" s="273">
        <f t="shared" si="1"/>
        <v>0</v>
      </c>
      <c r="K65" s="273"/>
    </row>
    <row r="66" spans="1:11" x14ac:dyDescent="0.25">
      <c r="A66" s="81"/>
      <c r="B66" s="81"/>
      <c r="C66" s="6"/>
      <c r="D66" s="6" t="s">
        <v>270</v>
      </c>
      <c r="E66" s="3" t="s">
        <v>271</v>
      </c>
      <c r="F66" s="70">
        <v>2.2000000000000002</v>
      </c>
      <c r="G66" s="70">
        <v>2.2000000000000002</v>
      </c>
      <c r="H66" s="70">
        <v>0</v>
      </c>
      <c r="I66" s="70">
        <v>0</v>
      </c>
      <c r="J66" s="273">
        <f t="shared" si="1"/>
        <v>0</v>
      </c>
      <c r="K66" s="273"/>
    </row>
    <row r="67" spans="1:11" x14ac:dyDescent="0.25">
      <c r="A67" s="91"/>
      <c r="B67" s="17" t="s">
        <v>519</v>
      </c>
      <c r="C67" s="92"/>
      <c r="D67" s="91"/>
      <c r="E67" s="85" t="s">
        <v>530</v>
      </c>
      <c r="F67" s="113">
        <f>F68+F100</f>
        <v>37978.777549999999</v>
      </c>
      <c r="G67" s="113">
        <f>G68+G100</f>
        <v>38175.777549999999</v>
      </c>
      <c r="H67" s="113">
        <f>H68+H100</f>
        <v>10651.6</v>
      </c>
      <c r="I67" s="113">
        <f>I68+I100</f>
        <v>10645.103230000001</v>
      </c>
      <c r="J67" s="276">
        <f t="shared" si="1"/>
        <v>27.884443783909258</v>
      </c>
      <c r="K67" s="276">
        <f t="shared" si="2"/>
        <v>99.93900662811221</v>
      </c>
    </row>
    <row r="68" spans="1:11" x14ac:dyDescent="0.25">
      <c r="A68" s="91"/>
      <c r="B68" s="17"/>
      <c r="C68" s="92" t="s">
        <v>3</v>
      </c>
      <c r="D68" s="91"/>
      <c r="E68" s="112" t="s">
        <v>4</v>
      </c>
      <c r="F68" s="113">
        <f>F69+F89+F94</f>
        <v>3938.07755</v>
      </c>
      <c r="G68" s="113">
        <f>G69+G89+G94</f>
        <v>3938.07755</v>
      </c>
      <c r="H68" s="113">
        <f>H69+H89+H94</f>
        <v>872.3</v>
      </c>
      <c r="I68" s="113">
        <f>I69+I89+I94</f>
        <v>869.79600000000005</v>
      </c>
      <c r="J68" s="276">
        <f t="shared" si="1"/>
        <v>22.086817462495123</v>
      </c>
      <c r="K68" s="276">
        <f t="shared" si="2"/>
        <v>99.71294279491002</v>
      </c>
    </row>
    <row r="69" spans="1:11" ht="25.5" x14ac:dyDescent="0.25">
      <c r="A69" s="94"/>
      <c r="B69" s="95"/>
      <c r="C69" s="96" t="s">
        <v>5</v>
      </c>
      <c r="D69" s="95"/>
      <c r="E69" s="97" t="s">
        <v>489</v>
      </c>
      <c r="F69" s="98">
        <f>F70+F79+F83</f>
        <v>2108</v>
      </c>
      <c r="G69" s="98">
        <f>G70+G79+G83</f>
        <v>2108</v>
      </c>
      <c r="H69" s="98">
        <f>H70+H79+H83</f>
        <v>772.3</v>
      </c>
      <c r="I69" s="98">
        <f>I70+I79+I83</f>
        <v>769.79600000000005</v>
      </c>
      <c r="J69" s="267">
        <f t="shared" si="1"/>
        <v>36.517836812144218</v>
      </c>
      <c r="K69" s="267">
        <f t="shared" si="2"/>
        <v>99.675773663084314</v>
      </c>
    </row>
    <row r="70" spans="1:11" ht="26.25" x14ac:dyDescent="0.25">
      <c r="A70" s="29"/>
      <c r="B70" s="29"/>
      <c r="C70" s="29" t="s">
        <v>7</v>
      </c>
      <c r="D70" s="29"/>
      <c r="E70" s="30" t="s">
        <v>8</v>
      </c>
      <c r="F70" s="66">
        <f>F71+F74</f>
        <v>908.7</v>
      </c>
      <c r="G70" s="66">
        <f t="shared" ref="G70:I70" si="23">G71+G74</f>
        <v>908.7</v>
      </c>
      <c r="H70" s="66">
        <f t="shared" si="23"/>
        <v>504.8</v>
      </c>
      <c r="I70" s="66">
        <f t="shared" si="23"/>
        <v>504.79599999999999</v>
      </c>
      <c r="J70" s="268">
        <f t="shared" si="1"/>
        <v>55.551447122262566</v>
      </c>
      <c r="K70" s="268">
        <f t="shared" si="2"/>
        <v>99.999207606973044</v>
      </c>
    </row>
    <row r="71" spans="1:11" x14ac:dyDescent="0.25">
      <c r="A71" s="31"/>
      <c r="B71" s="31"/>
      <c r="C71" s="31" t="s">
        <v>9</v>
      </c>
      <c r="D71" s="31"/>
      <c r="E71" s="32" t="s">
        <v>10</v>
      </c>
      <c r="F71" s="63">
        <f>F72</f>
        <v>810.7</v>
      </c>
      <c r="G71" s="63">
        <f t="shared" ref="G71:I72" si="24">G72</f>
        <v>810.7</v>
      </c>
      <c r="H71" s="63">
        <f t="shared" si="24"/>
        <v>434.8</v>
      </c>
      <c r="I71" s="63">
        <f t="shared" si="24"/>
        <v>434.79599999999999</v>
      </c>
      <c r="J71" s="269">
        <f t="shared" si="1"/>
        <v>53.63216972986308</v>
      </c>
      <c r="K71" s="269">
        <f t="shared" si="2"/>
        <v>99.999080036798532</v>
      </c>
    </row>
    <row r="72" spans="1:11" ht="51.75" x14ac:dyDescent="0.25">
      <c r="A72" s="6"/>
      <c r="B72" s="6"/>
      <c r="C72" s="6" t="s">
        <v>11</v>
      </c>
      <c r="D72" s="12"/>
      <c r="E72" s="3" t="s">
        <v>12</v>
      </c>
      <c r="F72" s="62">
        <f>F73</f>
        <v>810.7</v>
      </c>
      <c r="G72" s="62">
        <f t="shared" si="24"/>
        <v>810.7</v>
      </c>
      <c r="H72" s="62">
        <f t="shared" si="24"/>
        <v>434.8</v>
      </c>
      <c r="I72" s="62">
        <f t="shared" si="24"/>
        <v>434.79599999999999</v>
      </c>
      <c r="J72" s="270">
        <f t="shared" si="1"/>
        <v>53.63216972986308</v>
      </c>
      <c r="K72" s="270">
        <f t="shared" si="2"/>
        <v>99.999080036798532</v>
      </c>
    </row>
    <row r="73" spans="1:11" x14ac:dyDescent="0.25">
      <c r="A73" s="6"/>
      <c r="B73" s="6"/>
      <c r="C73" s="6"/>
      <c r="D73" s="6" t="s">
        <v>270</v>
      </c>
      <c r="E73" s="3" t="s">
        <v>271</v>
      </c>
      <c r="F73" s="62">
        <v>810.7</v>
      </c>
      <c r="G73" s="62">
        <v>810.7</v>
      </c>
      <c r="H73" s="62">
        <v>434.8</v>
      </c>
      <c r="I73" s="62">
        <v>434.79599999999999</v>
      </c>
      <c r="J73" s="270">
        <f t="shared" si="1"/>
        <v>53.63216972986308</v>
      </c>
      <c r="K73" s="270">
        <f t="shared" si="2"/>
        <v>99.999080036798532</v>
      </c>
    </row>
    <row r="74" spans="1:11" ht="26.25" x14ac:dyDescent="0.25">
      <c r="A74" s="31"/>
      <c r="B74" s="31"/>
      <c r="C74" s="31" t="s">
        <v>13</v>
      </c>
      <c r="D74" s="31"/>
      <c r="E74" s="32" t="s">
        <v>14</v>
      </c>
      <c r="F74" s="69">
        <f>F75+F77</f>
        <v>98</v>
      </c>
      <c r="G74" s="69">
        <f t="shared" ref="G74:I74" si="25">G75+G77</f>
        <v>98</v>
      </c>
      <c r="H74" s="69">
        <f t="shared" si="25"/>
        <v>70</v>
      </c>
      <c r="I74" s="69">
        <f t="shared" si="25"/>
        <v>70</v>
      </c>
      <c r="J74" s="279">
        <f t="shared" ref="J74:J136" si="26">I74/G74*100</f>
        <v>71.428571428571431</v>
      </c>
      <c r="K74" s="279">
        <f t="shared" ref="K74:K136" si="27">I74/H74*100</f>
        <v>100</v>
      </c>
    </row>
    <row r="75" spans="1:11" ht="26.25" x14ac:dyDescent="0.25">
      <c r="A75" s="81"/>
      <c r="B75" s="81"/>
      <c r="C75" s="6" t="s">
        <v>15</v>
      </c>
      <c r="D75" s="6"/>
      <c r="E75" s="3" t="s">
        <v>411</v>
      </c>
      <c r="F75" s="62">
        <f>F76</f>
        <v>56</v>
      </c>
      <c r="G75" s="62">
        <f t="shared" ref="G75:I75" si="28">G76</f>
        <v>56</v>
      </c>
      <c r="H75" s="62">
        <f t="shared" si="28"/>
        <v>56</v>
      </c>
      <c r="I75" s="62">
        <f t="shared" si="28"/>
        <v>56</v>
      </c>
      <c r="J75" s="270">
        <f t="shared" si="26"/>
        <v>100</v>
      </c>
      <c r="K75" s="270">
        <f t="shared" si="27"/>
        <v>100</v>
      </c>
    </row>
    <row r="76" spans="1:11" x14ac:dyDescent="0.25">
      <c r="A76" s="81"/>
      <c r="B76" s="81"/>
      <c r="C76" s="6"/>
      <c r="D76" s="6" t="s">
        <v>270</v>
      </c>
      <c r="E76" s="3" t="s">
        <v>271</v>
      </c>
      <c r="F76" s="62">
        <v>56</v>
      </c>
      <c r="G76" s="62">
        <v>56</v>
      </c>
      <c r="H76" s="62">
        <v>56</v>
      </c>
      <c r="I76" s="62">
        <v>56</v>
      </c>
      <c r="J76" s="270">
        <f t="shared" si="26"/>
        <v>100</v>
      </c>
      <c r="K76" s="270">
        <f t="shared" si="27"/>
        <v>100</v>
      </c>
    </row>
    <row r="77" spans="1:11" ht="39" x14ac:dyDescent="0.25">
      <c r="A77" s="81"/>
      <c r="B77" s="81"/>
      <c r="C77" s="6" t="s">
        <v>16</v>
      </c>
      <c r="D77" s="6"/>
      <c r="E77" s="8" t="s">
        <v>17</v>
      </c>
      <c r="F77" s="62">
        <f>F78</f>
        <v>42</v>
      </c>
      <c r="G77" s="62">
        <f t="shared" ref="G77:I77" si="29">G78</f>
        <v>42</v>
      </c>
      <c r="H77" s="62">
        <f t="shared" si="29"/>
        <v>14</v>
      </c>
      <c r="I77" s="62">
        <f t="shared" si="29"/>
        <v>14</v>
      </c>
      <c r="J77" s="270">
        <f t="shared" si="26"/>
        <v>33.333333333333329</v>
      </c>
      <c r="K77" s="270">
        <f t="shared" si="27"/>
        <v>100</v>
      </c>
    </row>
    <row r="78" spans="1:11" x14ac:dyDescent="0.25">
      <c r="A78" s="81"/>
      <c r="B78" s="81"/>
      <c r="C78" s="6"/>
      <c r="D78" s="6" t="s">
        <v>270</v>
      </c>
      <c r="E78" s="3" t="s">
        <v>271</v>
      </c>
      <c r="F78" s="62">
        <v>42</v>
      </c>
      <c r="G78" s="62">
        <v>42</v>
      </c>
      <c r="H78" s="62">
        <v>14</v>
      </c>
      <c r="I78" s="62">
        <v>14</v>
      </c>
      <c r="J78" s="270">
        <f t="shared" si="26"/>
        <v>33.333333333333329</v>
      </c>
      <c r="K78" s="270">
        <f t="shared" si="27"/>
        <v>100</v>
      </c>
    </row>
    <row r="79" spans="1:11" ht="39" x14ac:dyDescent="0.25">
      <c r="A79" s="29"/>
      <c r="B79" s="29"/>
      <c r="C79" s="29" t="s">
        <v>28</v>
      </c>
      <c r="D79" s="29"/>
      <c r="E79" s="30" t="s">
        <v>29</v>
      </c>
      <c r="F79" s="66">
        <f t="shared" ref="F79:I80" si="30">F80</f>
        <v>1118</v>
      </c>
      <c r="G79" s="66">
        <f t="shared" si="30"/>
        <v>1118</v>
      </c>
      <c r="H79" s="66">
        <f t="shared" si="30"/>
        <v>255</v>
      </c>
      <c r="I79" s="66">
        <f t="shared" si="30"/>
        <v>255</v>
      </c>
      <c r="J79" s="268">
        <f t="shared" si="26"/>
        <v>22.808586762075134</v>
      </c>
      <c r="K79" s="268">
        <f t="shared" si="27"/>
        <v>100</v>
      </c>
    </row>
    <row r="80" spans="1:11" ht="26.25" x14ac:dyDescent="0.25">
      <c r="A80" s="31"/>
      <c r="B80" s="31"/>
      <c r="C80" s="31" t="s">
        <v>30</v>
      </c>
      <c r="D80" s="34"/>
      <c r="E80" s="32" t="s">
        <v>31</v>
      </c>
      <c r="F80" s="63">
        <f>F81</f>
        <v>1118</v>
      </c>
      <c r="G80" s="63">
        <f t="shared" si="30"/>
        <v>1118</v>
      </c>
      <c r="H80" s="63">
        <f t="shared" si="30"/>
        <v>255</v>
      </c>
      <c r="I80" s="63">
        <f t="shared" si="30"/>
        <v>255</v>
      </c>
      <c r="J80" s="269">
        <f t="shared" si="26"/>
        <v>22.808586762075134</v>
      </c>
      <c r="K80" s="269">
        <f t="shared" si="27"/>
        <v>100</v>
      </c>
    </row>
    <row r="81" spans="1:11" x14ac:dyDescent="0.25">
      <c r="A81" s="6"/>
      <c r="B81" s="6"/>
      <c r="C81" s="6" t="s">
        <v>44</v>
      </c>
      <c r="D81" s="6"/>
      <c r="E81" s="3" t="s">
        <v>45</v>
      </c>
      <c r="F81" s="70">
        <f>SUM(F82)</f>
        <v>1118</v>
      </c>
      <c r="G81" s="70">
        <f t="shared" ref="G81:I81" si="31">SUM(G82)</f>
        <v>1118</v>
      </c>
      <c r="H81" s="70">
        <f t="shared" si="31"/>
        <v>255</v>
      </c>
      <c r="I81" s="70">
        <f t="shared" si="31"/>
        <v>255</v>
      </c>
      <c r="J81" s="273">
        <f t="shared" si="26"/>
        <v>22.808586762075134</v>
      </c>
      <c r="K81" s="273">
        <f t="shared" si="27"/>
        <v>100</v>
      </c>
    </row>
    <row r="82" spans="1:11" ht="39" x14ac:dyDescent="0.25">
      <c r="A82" s="6"/>
      <c r="B82" s="6"/>
      <c r="C82" s="6"/>
      <c r="D82" s="6" t="s">
        <v>380</v>
      </c>
      <c r="E82" s="3" t="s">
        <v>381</v>
      </c>
      <c r="F82" s="70">
        <v>1118</v>
      </c>
      <c r="G82" s="70">
        <v>1118</v>
      </c>
      <c r="H82" s="70">
        <v>255</v>
      </c>
      <c r="I82" s="70">
        <v>255</v>
      </c>
      <c r="J82" s="273">
        <f t="shared" si="26"/>
        <v>22.808586762075134</v>
      </c>
      <c r="K82" s="273">
        <f t="shared" si="27"/>
        <v>100</v>
      </c>
    </row>
    <row r="83" spans="1:11" ht="26.25" x14ac:dyDescent="0.25">
      <c r="A83" s="29"/>
      <c r="B83" s="29"/>
      <c r="C83" s="29" t="s">
        <v>47</v>
      </c>
      <c r="D83" s="29"/>
      <c r="E83" s="30" t="s">
        <v>48</v>
      </c>
      <c r="F83" s="66">
        <f>F84</f>
        <v>81.3</v>
      </c>
      <c r="G83" s="66">
        <f t="shared" ref="G83:I83" si="32">G84</f>
        <v>81.3</v>
      </c>
      <c r="H83" s="66">
        <f t="shared" si="32"/>
        <v>12.5</v>
      </c>
      <c r="I83" s="66">
        <f t="shared" si="32"/>
        <v>10</v>
      </c>
      <c r="J83" s="268">
        <f t="shared" si="26"/>
        <v>12.300123001230013</v>
      </c>
      <c r="K83" s="268">
        <f t="shared" si="27"/>
        <v>80</v>
      </c>
    </row>
    <row r="84" spans="1:11" ht="26.25" x14ac:dyDescent="0.25">
      <c r="A84" s="31"/>
      <c r="B84" s="31"/>
      <c r="C84" s="31" t="s">
        <v>49</v>
      </c>
      <c r="D84" s="34"/>
      <c r="E84" s="32" t="s">
        <v>50</v>
      </c>
      <c r="F84" s="63">
        <f>F85+F87</f>
        <v>81.3</v>
      </c>
      <c r="G84" s="63">
        <f t="shared" ref="G84:I84" si="33">G85+G87</f>
        <v>81.3</v>
      </c>
      <c r="H84" s="63">
        <f t="shared" si="33"/>
        <v>12.5</v>
      </c>
      <c r="I84" s="63">
        <f t="shared" si="33"/>
        <v>10</v>
      </c>
      <c r="J84" s="269">
        <f t="shared" si="26"/>
        <v>12.300123001230013</v>
      </c>
      <c r="K84" s="269">
        <f t="shared" si="27"/>
        <v>80</v>
      </c>
    </row>
    <row r="85" spans="1:11" x14ac:dyDescent="0.25">
      <c r="A85" s="81"/>
      <c r="B85" s="81"/>
      <c r="C85" s="6" t="s">
        <v>51</v>
      </c>
      <c r="D85" s="6"/>
      <c r="E85" s="8" t="s">
        <v>52</v>
      </c>
      <c r="F85" s="70">
        <f>F86</f>
        <v>50</v>
      </c>
      <c r="G85" s="70">
        <f t="shared" ref="G85:I85" si="34">G86</f>
        <v>50</v>
      </c>
      <c r="H85" s="70">
        <f t="shared" si="34"/>
        <v>12.5</v>
      </c>
      <c r="I85" s="70">
        <f t="shared" si="34"/>
        <v>10</v>
      </c>
      <c r="J85" s="273">
        <f t="shared" si="26"/>
        <v>20</v>
      </c>
      <c r="K85" s="273">
        <f t="shared" si="27"/>
        <v>80</v>
      </c>
    </row>
    <row r="86" spans="1:11" x14ac:dyDescent="0.25">
      <c r="A86" s="81"/>
      <c r="B86" s="81"/>
      <c r="C86" s="6"/>
      <c r="D86" s="6" t="s">
        <v>270</v>
      </c>
      <c r="E86" s="3" t="s">
        <v>271</v>
      </c>
      <c r="F86" s="70">
        <v>50</v>
      </c>
      <c r="G86" s="70">
        <v>50</v>
      </c>
      <c r="H86" s="70">
        <v>12.5</v>
      </c>
      <c r="I86" s="70">
        <v>10</v>
      </c>
      <c r="J86" s="273">
        <f t="shared" si="26"/>
        <v>20</v>
      </c>
      <c r="K86" s="273">
        <f t="shared" si="27"/>
        <v>80</v>
      </c>
    </row>
    <row r="87" spans="1:11" x14ac:dyDescent="0.25">
      <c r="A87" s="81"/>
      <c r="B87" s="81"/>
      <c r="C87" s="6" t="s">
        <v>53</v>
      </c>
      <c r="D87" s="6"/>
      <c r="E87" s="8" t="s">
        <v>54</v>
      </c>
      <c r="F87" s="70">
        <f>F88</f>
        <v>31.3</v>
      </c>
      <c r="G87" s="70">
        <f t="shared" ref="G87:I87" si="35">G88</f>
        <v>31.3</v>
      </c>
      <c r="H87" s="70">
        <f t="shared" si="35"/>
        <v>0</v>
      </c>
      <c r="I87" s="70">
        <f t="shared" si="35"/>
        <v>0</v>
      </c>
      <c r="J87" s="273">
        <f t="shared" si="26"/>
        <v>0</v>
      </c>
      <c r="K87" s="273"/>
    </row>
    <row r="88" spans="1:11" x14ac:dyDescent="0.25">
      <c r="A88" s="81"/>
      <c r="B88" s="81"/>
      <c r="C88" s="6"/>
      <c r="D88" s="6" t="s">
        <v>270</v>
      </c>
      <c r="E88" s="3" t="s">
        <v>271</v>
      </c>
      <c r="F88" s="70">
        <v>31.3</v>
      </c>
      <c r="G88" s="70">
        <v>31.3</v>
      </c>
      <c r="H88" s="70">
        <v>0</v>
      </c>
      <c r="I88" s="70">
        <v>0</v>
      </c>
      <c r="J88" s="273">
        <f t="shared" si="26"/>
        <v>0</v>
      </c>
      <c r="K88" s="273"/>
    </row>
    <row r="89" spans="1:11" ht="25.5" x14ac:dyDescent="0.25">
      <c r="A89" s="94"/>
      <c r="B89" s="95"/>
      <c r="C89" s="96" t="s">
        <v>154</v>
      </c>
      <c r="D89" s="95"/>
      <c r="E89" s="97" t="s">
        <v>155</v>
      </c>
      <c r="F89" s="98">
        <f>F90</f>
        <v>300</v>
      </c>
      <c r="G89" s="98">
        <f t="shared" ref="G89:I89" si="36">G90</f>
        <v>300</v>
      </c>
      <c r="H89" s="98">
        <f t="shared" si="36"/>
        <v>100</v>
      </c>
      <c r="I89" s="98">
        <f t="shared" si="36"/>
        <v>100</v>
      </c>
      <c r="J89" s="267">
        <f t="shared" si="26"/>
        <v>33.333333333333329</v>
      </c>
      <c r="K89" s="267">
        <f t="shared" si="27"/>
        <v>100</v>
      </c>
    </row>
    <row r="90" spans="1:11" ht="26.25" x14ac:dyDescent="0.25">
      <c r="A90" s="40"/>
      <c r="B90" s="40"/>
      <c r="C90" s="40" t="s">
        <v>156</v>
      </c>
      <c r="D90" s="40"/>
      <c r="E90" s="41" t="s">
        <v>157</v>
      </c>
      <c r="F90" s="66">
        <f t="shared" ref="F90:I91" si="37">F91</f>
        <v>300</v>
      </c>
      <c r="G90" s="66">
        <f t="shared" si="37"/>
        <v>300</v>
      </c>
      <c r="H90" s="66">
        <f t="shared" si="37"/>
        <v>100</v>
      </c>
      <c r="I90" s="66">
        <f t="shared" si="37"/>
        <v>100</v>
      </c>
      <c r="J90" s="268">
        <f t="shared" si="26"/>
        <v>33.333333333333329</v>
      </c>
      <c r="K90" s="268">
        <f t="shared" si="27"/>
        <v>100</v>
      </c>
    </row>
    <row r="91" spans="1:11" ht="26.25" x14ac:dyDescent="0.25">
      <c r="A91" s="31"/>
      <c r="B91" s="31"/>
      <c r="C91" s="31" t="s">
        <v>158</v>
      </c>
      <c r="D91" s="31"/>
      <c r="E91" s="32" t="s">
        <v>159</v>
      </c>
      <c r="F91" s="63">
        <f t="shared" si="37"/>
        <v>300</v>
      </c>
      <c r="G91" s="63">
        <f t="shared" si="37"/>
        <v>300</v>
      </c>
      <c r="H91" s="63">
        <f t="shared" si="37"/>
        <v>100</v>
      </c>
      <c r="I91" s="63">
        <f t="shared" si="37"/>
        <v>100</v>
      </c>
      <c r="J91" s="269">
        <f t="shared" si="26"/>
        <v>33.333333333333329</v>
      </c>
      <c r="K91" s="269">
        <f t="shared" si="27"/>
        <v>100</v>
      </c>
    </row>
    <row r="92" spans="1:11" ht="26.25" x14ac:dyDescent="0.25">
      <c r="A92" s="6"/>
      <c r="B92" s="6"/>
      <c r="C92" s="6" t="s">
        <v>160</v>
      </c>
      <c r="D92" s="6"/>
      <c r="E92" s="42" t="s">
        <v>161</v>
      </c>
      <c r="F92" s="62">
        <v>300</v>
      </c>
      <c r="G92" s="62">
        <v>300</v>
      </c>
      <c r="H92" s="62">
        <f>H93</f>
        <v>100</v>
      </c>
      <c r="I92" s="62">
        <f>I93</f>
        <v>100</v>
      </c>
      <c r="J92" s="270">
        <f t="shared" si="26"/>
        <v>33.333333333333329</v>
      </c>
      <c r="K92" s="270">
        <f t="shared" si="27"/>
        <v>100</v>
      </c>
    </row>
    <row r="93" spans="1:11" ht="26.25" x14ac:dyDescent="0.25">
      <c r="A93" s="6"/>
      <c r="B93" s="6"/>
      <c r="C93" s="6"/>
      <c r="D93" s="6" t="s">
        <v>445</v>
      </c>
      <c r="E93" s="3" t="s">
        <v>446</v>
      </c>
      <c r="F93" s="62">
        <v>300</v>
      </c>
      <c r="G93" s="62">
        <v>300</v>
      </c>
      <c r="H93" s="62">
        <v>100</v>
      </c>
      <c r="I93" s="62">
        <v>100</v>
      </c>
      <c r="J93" s="270">
        <f t="shared" si="26"/>
        <v>33.333333333333329</v>
      </c>
      <c r="K93" s="270">
        <f t="shared" si="27"/>
        <v>100</v>
      </c>
    </row>
    <row r="94" spans="1:11" ht="25.5" x14ac:dyDescent="0.25">
      <c r="A94" s="94"/>
      <c r="B94" s="95"/>
      <c r="C94" s="96" t="s">
        <v>191</v>
      </c>
      <c r="D94" s="95"/>
      <c r="E94" s="97" t="s">
        <v>192</v>
      </c>
      <c r="F94" s="98">
        <f>F95</f>
        <v>1530.0775500000002</v>
      </c>
      <c r="G94" s="98">
        <f t="shared" ref="G94:I96" si="38">G95</f>
        <v>1530.0775500000002</v>
      </c>
      <c r="H94" s="98">
        <f t="shared" si="38"/>
        <v>0</v>
      </c>
      <c r="I94" s="98">
        <f t="shared" si="38"/>
        <v>0</v>
      </c>
      <c r="J94" s="267">
        <f t="shared" si="26"/>
        <v>0</v>
      </c>
      <c r="K94" s="267"/>
    </row>
    <row r="95" spans="1:11" ht="26.25" x14ac:dyDescent="0.25">
      <c r="A95" s="31"/>
      <c r="B95" s="31"/>
      <c r="C95" s="31" t="s">
        <v>193</v>
      </c>
      <c r="D95" s="31"/>
      <c r="E95" s="32" t="s">
        <v>785</v>
      </c>
      <c r="F95" s="63">
        <f>F96</f>
        <v>1530.0775500000002</v>
      </c>
      <c r="G95" s="63">
        <f t="shared" si="38"/>
        <v>1530.0775500000002</v>
      </c>
      <c r="H95" s="63">
        <f t="shared" si="38"/>
        <v>0</v>
      </c>
      <c r="I95" s="63">
        <f t="shared" si="38"/>
        <v>0</v>
      </c>
      <c r="J95" s="269">
        <f t="shared" si="26"/>
        <v>0</v>
      </c>
      <c r="K95" s="269"/>
    </row>
    <row r="96" spans="1:11" ht="26.25" x14ac:dyDescent="0.25">
      <c r="A96" s="6"/>
      <c r="B96" s="6"/>
      <c r="C96" s="6" t="s">
        <v>463</v>
      </c>
      <c r="D96" s="6"/>
      <c r="E96" s="3" t="s">
        <v>464</v>
      </c>
      <c r="F96" s="62">
        <f>F97</f>
        <v>1530.0775500000002</v>
      </c>
      <c r="G96" s="62">
        <f t="shared" si="38"/>
        <v>1530.0775500000002</v>
      </c>
      <c r="H96" s="62">
        <f t="shared" si="38"/>
        <v>0</v>
      </c>
      <c r="I96" s="62">
        <f t="shared" si="38"/>
        <v>0</v>
      </c>
      <c r="J96" s="270">
        <f t="shared" si="26"/>
        <v>0</v>
      </c>
      <c r="K96" s="270"/>
    </row>
    <row r="97" spans="1:11" x14ac:dyDescent="0.25">
      <c r="A97" s="6"/>
      <c r="B97" s="6"/>
      <c r="C97" s="6"/>
      <c r="D97" s="6" t="s">
        <v>270</v>
      </c>
      <c r="E97" s="3" t="s">
        <v>271</v>
      </c>
      <c r="F97" s="62">
        <f>F98+F99</f>
        <v>1530.0775500000002</v>
      </c>
      <c r="G97" s="62">
        <f t="shared" ref="G97:I97" si="39">G98+G99</f>
        <v>1530.0775500000002</v>
      </c>
      <c r="H97" s="62">
        <f t="shared" si="39"/>
        <v>0</v>
      </c>
      <c r="I97" s="62">
        <f t="shared" si="39"/>
        <v>0</v>
      </c>
      <c r="J97" s="270">
        <f t="shared" si="26"/>
        <v>0</v>
      </c>
      <c r="K97" s="270"/>
    </row>
    <row r="98" spans="1:11" x14ac:dyDescent="0.25">
      <c r="A98" s="6"/>
      <c r="B98" s="6"/>
      <c r="C98" s="6"/>
      <c r="D98" s="6"/>
      <c r="E98" s="1" t="s">
        <v>180</v>
      </c>
      <c r="F98" s="62">
        <v>1499.4760000000001</v>
      </c>
      <c r="G98" s="62">
        <v>1499.4760000000001</v>
      </c>
      <c r="H98" s="62">
        <v>0</v>
      </c>
      <c r="I98" s="62">
        <v>0</v>
      </c>
      <c r="J98" s="270">
        <f t="shared" si="26"/>
        <v>0</v>
      </c>
      <c r="K98" s="270"/>
    </row>
    <row r="99" spans="1:11" x14ac:dyDescent="0.25">
      <c r="A99" s="6"/>
      <c r="B99" s="6"/>
      <c r="C99" s="6"/>
      <c r="D99" s="6"/>
      <c r="E99" s="3" t="s">
        <v>145</v>
      </c>
      <c r="F99" s="62">
        <v>30.60155</v>
      </c>
      <c r="G99" s="62">
        <v>30.60155</v>
      </c>
      <c r="H99" s="62">
        <v>0</v>
      </c>
      <c r="I99" s="62">
        <v>0</v>
      </c>
      <c r="J99" s="270">
        <f t="shared" si="26"/>
        <v>0</v>
      </c>
      <c r="K99" s="270"/>
    </row>
    <row r="100" spans="1:11" x14ac:dyDescent="0.25">
      <c r="A100" s="122"/>
      <c r="B100" s="122"/>
      <c r="C100" s="122" t="s">
        <v>375</v>
      </c>
      <c r="D100" s="122"/>
      <c r="E100" s="123" t="s">
        <v>376</v>
      </c>
      <c r="F100" s="124">
        <f>F101</f>
        <v>34040.699999999997</v>
      </c>
      <c r="G100" s="124">
        <f t="shared" ref="G100:I100" si="40">G101</f>
        <v>34237.699999999997</v>
      </c>
      <c r="H100" s="124">
        <f t="shared" si="40"/>
        <v>9779.3000000000011</v>
      </c>
      <c r="I100" s="124">
        <f t="shared" si="40"/>
        <v>9775.3072300000003</v>
      </c>
      <c r="J100" s="280">
        <f t="shared" si="26"/>
        <v>28.551296465592024</v>
      </c>
      <c r="K100" s="280">
        <f t="shared" si="27"/>
        <v>99.95917120857321</v>
      </c>
    </row>
    <row r="101" spans="1:11" ht="26.25" x14ac:dyDescent="0.25">
      <c r="A101" s="55"/>
      <c r="B101" s="55"/>
      <c r="C101" s="55" t="s">
        <v>383</v>
      </c>
      <c r="D101" s="55"/>
      <c r="E101" s="57" t="s">
        <v>384</v>
      </c>
      <c r="F101" s="73">
        <f>F102+F108+F110+F106</f>
        <v>34040.699999999997</v>
      </c>
      <c r="G101" s="73">
        <f>G102+G108+G110+G106+G112</f>
        <v>34237.699999999997</v>
      </c>
      <c r="H101" s="73">
        <f t="shared" ref="H101:I101" si="41">H102+H108+H110+H106+H112</f>
        <v>9779.3000000000011</v>
      </c>
      <c r="I101" s="73">
        <f t="shared" si="41"/>
        <v>9775.3072300000003</v>
      </c>
      <c r="J101" s="281">
        <f t="shared" si="26"/>
        <v>28.551296465592024</v>
      </c>
      <c r="K101" s="281">
        <f t="shared" si="27"/>
        <v>99.95917120857321</v>
      </c>
    </row>
    <row r="102" spans="1:11" ht="26.25" x14ac:dyDescent="0.25">
      <c r="A102" s="81"/>
      <c r="B102" s="81"/>
      <c r="C102" s="6" t="s">
        <v>394</v>
      </c>
      <c r="D102" s="6"/>
      <c r="E102" s="8" t="s">
        <v>395</v>
      </c>
      <c r="F102" s="62">
        <f>F103+F104+F105</f>
        <v>32860.299999999996</v>
      </c>
      <c r="G102" s="62">
        <f t="shared" ref="G102:I102" si="42">G103+G104+G105</f>
        <v>32860.299999999996</v>
      </c>
      <c r="H102" s="62">
        <f t="shared" si="42"/>
        <v>9197.9000000000015</v>
      </c>
      <c r="I102" s="62">
        <f t="shared" si="42"/>
        <v>9194.2422700000006</v>
      </c>
      <c r="J102" s="270">
        <f t="shared" si="26"/>
        <v>27.97978798124181</v>
      </c>
      <c r="K102" s="270">
        <f t="shared" si="27"/>
        <v>99.960232987964631</v>
      </c>
    </row>
    <row r="103" spans="1:11" ht="39" x14ac:dyDescent="0.25">
      <c r="A103" s="81"/>
      <c r="B103" s="81"/>
      <c r="C103" s="6"/>
      <c r="D103" s="6" t="s">
        <v>380</v>
      </c>
      <c r="E103" s="3" t="s">
        <v>381</v>
      </c>
      <c r="F103" s="62">
        <v>17730.599999999999</v>
      </c>
      <c r="G103" s="62">
        <v>17730.599999999999</v>
      </c>
      <c r="H103" s="62">
        <v>3500</v>
      </c>
      <c r="I103" s="62">
        <v>3496.4680699999999</v>
      </c>
      <c r="J103" s="270">
        <f t="shared" si="26"/>
        <v>19.719964750205861</v>
      </c>
      <c r="K103" s="270">
        <f t="shared" si="27"/>
        <v>99.899087714285713</v>
      </c>
    </row>
    <row r="104" spans="1:11" x14ac:dyDescent="0.25">
      <c r="A104" s="81"/>
      <c r="B104" s="81"/>
      <c r="C104" s="6"/>
      <c r="D104" s="6" t="s">
        <v>270</v>
      </c>
      <c r="E104" s="3" t="s">
        <v>271</v>
      </c>
      <c r="F104" s="62">
        <v>14690.5</v>
      </c>
      <c r="G104" s="62">
        <v>14690.5</v>
      </c>
      <c r="H104" s="62">
        <v>5591.2</v>
      </c>
      <c r="I104" s="62">
        <v>5591.1250700000001</v>
      </c>
      <c r="J104" s="270">
        <f t="shared" si="26"/>
        <v>38.059460671862773</v>
      </c>
      <c r="K104" s="270">
        <f t="shared" si="27"/>
        <v>99.998659858348844</v>
      </c>
    </row>
    <row r="105" spans="1:11" x14ac:dyDescent="0.25">
      <c r="A105" s="81"/>
      <c r="B105" s="81"/>
      <c r="C105" s="6"/>
      <c r="D105" s="6" t="s">
        <v>387</v>
      </c>
      <c r="E105" s="3" t="s">
        <v>388</v>
      </c>
      <c r="F105" s="62">
        <v>439.2</v>
      </c>
      <c r="G105" s="62">
        <v>439.2</v>
      </c>
      <c r="H105" s="62">
        <v>106.7</v>
      </c>
      <c r="I105" s="62">
        <v>106.64913</v>
      </c>
      <c r="J105" s="270">
        <f t="shared" si="26"/>
        <v>24.28258879781421</v>
      </c>
      <c r="K105" s="270">
        <f t="shared" si="27"/>
        <v>99.952324273664473</v>
      </c>
    </row>
    <row r="106" spans="1:11" x14ac:dyDescent="0.25">
      <c r="A106" s="81"/>
      <c r="B106" s="81"/>
      <c r="C106" s="16" t="s">
        <v>396</v>
      </c>
      <c r="D106" s="16"/>
      <c r="E106" s="1" t="s">
        <v>397</v>
      </c>
      <c r="F106" s="62">
        <f>F107</f>
        <v>715.4</v>
      </c>
      <c r="G106" s="62">
        <f t="shared" ref="G106:I106" si="43">G107</f>
        <v>715.4</v>
      </c>
      <c r="H106" s="62">
        <f t="shared" si="43"/>
        <v>26.4</v>
      </c>
      <c r="I106" s="62">
        <f t="shared" si="43"/>
        <v>26.328499999999998</v>
      </c>
      <c r="J106" s="270">
        <f t="shared" si="26"/>
        <v>3.6802488118535086</v>
      </c>
      <c r="K106" s="270">
        <f t="shared" si="27"/>
        <v>99.729166666666671</v>
      </c>
    </row>
    <row r="107" spans="1:11" x14ac:dyDescent="0.25">
      <c r="A107" s="81"/>
      <c r="B107" s="81"/>
      <c r="C107" s="16"/>
      <c r="D107" s="16" t="s">
        <v>270</v>
      </c>
      <c r="E107" s="1" t="s">
        <v>271</v>
      </c>
      <c r="F107" s="62">
        <v>715.4</v>
      </c>
      <c r="G107" s="62">
        <v>715.4</v>
      </c>
      <c r="H107" s="62">
        <v>26.4</v>
      </c>
      <c r="I107" s="62">
        <v>26.328499999999998</v>
      </c>
      <c r="J107" s="270">
        <f t="shared" si="26"/>
        <v>3.6802488118535086</v>
      </c>
      <c r="K107" s="270">
        <f t="shared" si="27"/>
        <v>99.729166666666671</v>
      </c>
    </row>
    <row r="108" spans="1:11" ht="26.25" x14ac:dyDescent="0.25">
      <c r="A108" s="81"/>
      <c r="B108" s="81"/>
      <c r="C108" s="6" t="s">
        <v>406</v>
      </c>
      <c r="D108" s="6"/>
      <c r="E108" s="3" t="s">
        <v>407</v>
      </c>
      <c r="F108" s="62">
        <f>F109</f>
        <v>200</v>
      </c>
      <c r="G108" s="62">
        <f t="shared" ref="G108:I108" si="44">G109</f>
        <v>200</v>
      </c>
      <c r="H108" s="62">
        <f t="shared" si="44"/>
        <v>93</v>
      </c>
      <c r="I108" s="62">
        <f t="shared" si="44"/>
        <v>92.736459999999994</v>
      </c>
      <c r="J108" s="270">
        <f t="shared" si="26"/>
        <v>46.368229999999997</v>
      </c>
      <c r="K108" s="270">
        <f t="shared" si="27"/>
        <v>99.716623655913978</v>
      </c>
    </row>
    <row r="109" spans="1:11" x14ac:dyDescent="0.25">
      <c r="A109" s="81"/>
      <c r="B109" s="81"/>
      <c r="C109" s="6"/>
      <c r="D109" s="6" t="s">
        <v>270</v>
      </c>
      <c r="E109" s="3" t="s">
        <v>271</v>
      </c>
      <c r="F109" s="62">
        <v>200</v>
      </c>
      <c r="G109" s="62">
        <v>200</v>
      </c>
      <c r="H109" s="62">
        <v>93</v>
      </c>
      <c r="I109" s="62">
        <v>92.736459999999994</v>
      </c>
      <c r="J109" s="270">
        <f t="shared" si="26"/>
        <v>46.368229999999997</v>
      </c>
      <c r="K109" s="270">
        <f t="shared" si="27"/>
        <v>99.716623655913978</v>
      </c>
    </row>
    <row r="110" spans="1:11" x14ac:dyDescent="0.25">
      <c r="A110" s="81"/>
      <c r="B110" s="81"/>
      <c r="C110" s="6" t="s">
        <v>408</v>
      </c>
      <c r="D110" s="6"/>
      <c r="E110" s="3" t="s">
        <v>409</v>
      </c>
      <c r="F110" s="71">
        <f>F111</f>
        <v>265</v>
      </c>
      <c r="G110" s="71">
        <f t="shared" ref="G110:I110" si="45">G111</f>
        <v>265</v>
      </c>
      <c r="H110" s="71">
        <f t="shared" si="45"/>
        <v>265</v>
      </c>
      <c r="I110" s="71">
        <f t="shared" si="45"/>
        <v>265</v>
      </c>
      <c r="J110" s="272">
        <f t="shared" si="26"/>
        <v>100</v>
      </c>
      <c r="K110" s="272">
        <f t="shared" si="27"/>
        <v>100</v>
      </c>
    </row>
    <row r="111" spans="1:11" x14ac:dyDescent="0.25">
      <c r="A111" s="81"/>
      <c r="B111" s="81"/>
      <c r="C111" s="6"/>
      <c r="D111" s="6" t="s">
        <v>387</v>
      </c>
      <c r="E111" s="3" t="s">
        <v>388</v>
      </c>
      <c r="F111" s="71">
        <v>265</v>
      </c>
      <c r="G111" s="71">
        <v>265</v>
      </c>
      <c r="H111" s="71">
        <v>265</v>
      </c>
      <c r="I111" s="71">
        <v>265</v>
      </c>
      <c r="J111" s="272">
        <f t="shared" si="26"/>
        <v>100</v>
      </c>
      <c r="K111" s="272">
        <f t="shared" si="27"/>
        <v>100</v>
      </c>
    </row>
    <row r="112" spans="1:11" x14ac:dyDescent="0.25">
      <c r="A112" s="81"/>
      <c r="B112" s="81"/>
      <c r="C112" s="6" t="s">
        <v>402</v>
      </c>
      <c r="D112" s="6"/>
      <c r="E112" s="3" t="s">
        <v>403</v>
      </c>
      <c r="F112" s="71">
        <v>0</v>
      </c>
      <c r="G112" s="71">
        <v>197</v>
      </c>
      <c r="H112" s="71">
        <v>197</v>
      </c>
      <c r="I112" s="71">
        <v>197</v>
      </c>
      <c r="J112" s="272">
        <f t="shared" si="26"/>
        <v>100</v>
      </c>
      <c r="K112" s="272">
        <f t="shared" si="27"/>
        <v>100</v>
      </c>
    </row>
    <row r="113" spans="1:11" x14ac:dyDescent="0.25">
      <c r="A113" s="81"/>
      <c r="B113" s="81"/>
      <c r="C113" s="6"/>
      <c r="D113" s="6" t="s">
        <v>270</v>
      </c>
      <c r="E113" s="3" t="s">
        <v>271</v>
      </c>
      <c r="F113" s="71">
        <v>0</v>
      </c>
      <c r="G113" s="71">
        <v>103.79</v>
      </c>
      <c r="H113" s="71">
        <v>103.79</v>
      </c>
      <c r="I113" s="71">
        <v>103.79</v>
      </c>
      <c r="J113" s="272">
        <f t="shared" si="26"/>
        <v>100</v>
      </c>
      <c r="K113" s="272">
        <f t="shared" si="27"/>
        <v>100</v>
      </c>
    </row>
    <row r="114" spans="1:11" x14ac:dyDescent="0.25">
      <c r="A114" s="81"/>
      <c r="B114" s="81"/>
      <c r="C114" s="6"/>
      <c r="D114" s="6" t="s">
        <v>404</v>
      </c>
      <c r="E114" s="3" t="s">
        <v>405</v>
      </c>
      <c r="F114" s="71">
        <v>0</v>
      </c>
      <c r="G114" s="71">
        <v>93.210000000000008</v>
      </c>
      <c r="H114" s="71">
        <v>93.210000000000008</v>
      </c>
      <c r="I114" s="71">
        <v>93.210000000000008</v>
      </c>
      <c r="J114" s="272">
        <f t="shared" si="26"/>
        <v>100</v>
      </c>
      <c r="K114" s="272">
        <f t="shared" si="27"/>
        <v>100</v>
      </c>
    </row>
    <row r="115" spans="1:11" x14ac:dyDescent="0.25">
      <c r="A115" s="91"/>
      <c r="B115" s="17" t="s">
        <v>531</v>
      </c>
      <c r="C115" s="92"/>
      <c r="D115" s="17"/>
      <c r="E115" s="85" t="s">
        <v>532</v>
      </c>
      <c r="F115" s="113">
        <f t="shared" ref="F115:I120" si="46">F116</f>
        <v>1111.9000000000001</v>
      </c>
      <c r="G115" s="113">
        <f t="shared" si="46"/>
        <v>1111.9000000000001</v>
      </c>
      <c r="H115" s="113">
        <f t="shared" si="46"/>
        <v>240.36172000000002</v>
      </c>
      <c r="I115" s="113">
        <f t="shared" si="46"/>
        <v>240.36172000000002</v>
      </c>
      <c r="J115" s="276">
        <f t="shared" si="26"/>
        <v>21.617206583325839</v>
      </c>
      <c r="K115" s="276">
        <f t="shared" si="27"/>
        <v>100</v>
      </c>
    </row>
    <row r="116" spans="1:11" x14ac:dyDescent="0.25">
      <c r="A116" s="91"/>
      <c r="B116" s="17" t="s">
        <v>520</v>
      </c>
      <c r="C116" s="92"/>
      <c r="D116" s="17"/>
      <c r="E116" s="85" t="s">
        <v>533</v>
      </c>
      <c r="F116" s="113">
        <f t="shared" si="46"/>
        <v>1111.9000000000001</v>
      </c>
      <c r="G116" s="113">
        <f t="shared" si="46"/>
        <v>1111.9000000000001</v>
      </c>
      <c r="H116" s="113">
        <f t="shared" si="46"/>
        <v>240.36172000000002</v>
      </c>
      <c r="I116" s="113">
        <f t="shared" si="46"/>
        <v>240.36172000000002</v>
      </c>
      <c r="J116" s="276">
        <f t="shared" si="26"/>
        <v>21.617206583325839</v>
      </c>
      <c r="K116" s="276">
        <f t="shared" si="27"/>
        <v>100</v>
      </c>
    </row>
    <row r="117" spans="1:11" x14ac:dyDescent="0.25">
      <c r="A117" s="91"/>
      <c r="B117" s="17"/>
      <c r="C117" s="86" t="s">
        <v>3</v>
      </c>
      <c r="D117" s="86"/>
      <c r="E117" s="100" t="s">
        <v>4</v>
      </c>
      <c r="F117" s="113">
        <f t="shared" si="46"/>
        <v>1111.9000000000001</v>
      </c>
      <c r="G117" s="113">
        <f t="shared" si="46"/>
        <v>1111.9000000000001</v>
      </c>
      <c r="H117" s="113">
        <f t="shared" si="46"/>
        <v>240.36172000000002</v>
      </c>
      <c r="I117" s="113">
        <f t="shared" si="46"/>
        <v>240.36172000000002</v>
      </c>
      <c r="J117" s="276">
        <f t="shared" si="26"/>
        <v>21.617206583325839</v>
      </c>
      <c r="K117" s="276">
        <f t="shared" si="27"/>
        <v>100</v>
      </c>
    </row>
    <row r="118" spans="1:11" ht="25.5" x14ac:dyDescent="0.25">
      <c r="A118" s="94"/>
      <c r="B118" s="95"/>
      <c r="C118" s="96" t="s">
        <v>5</v>
      </c>
      <c r="D118" s="95"/>
      <c r="E118" s="97" t="s">
        <v>6</v>
      </c>
      <c r="F118" s="98">
        <f t="shared" si="46"/>
        <v>1111.9000000000001</v>
      </c>
      <c r="G118" s="98">
        <f t="shared" si="46"/>
        <v>1111.9000000000001</v>
      </c>
      <c r="H118" s="98">
        <f t="shared" si="46"/>
        <v>240.36172000000002</v>
      </c>
      <c r="I118" s="98">
        <f t="shared" si="46"/>
        <v>240.36172000000002</v>
      </c>
      <c r="J118" s="267">
        <f t="shared" si="26"/>
        <v>21.617206583325839</v>
      </c>
      <c r="K118" s="267">
        <f t="shared" si="27"/>
        <v>100</v>
      </c>
    </row>
    <row r="119" spans="1:11" ht="38.25" x14ac:dyDescent="0.25">
      <c r="A119" s="115"/>
      <c r="B119" s="116"/>
      <c r="C119" s="117" t="s">
        <v>28</v>
      </c>
      <c r="D119" s="116"/>
      <c r="E119" s="118" t="s">
        <v>534</v>
      </c>
      <c r="F119" s="119">
        <f t="shared" si="46"/>
        <v>1111.9000000000001</v>
      </c>
      <c r="G119" s="119">
        <f t="shared" si="46"/>
        <v>1111.9000000000001</v>
      </c>
      <c r="H119" s="119">
        <f t="shared" si="46"/>
        <v>240.36172000000002</v>
      </c>
      <c r="I119" s="119">
        <f t="shared" si="46"/>
        <v>240.36172000000002</v>
      </c>
      <c r="J119" s="277">
        <f t="shared" si="26"/>
        <v>21.617206583325839</v>
      </c>
      <c r="K119" s="277">
        <f t="shared" si="27"/>
        <v>100</v>
      </c>
    </row>
    <row r="120" spans="1:11" ht="25.5" x14ac:dyDescent="0.25">
      <c r="A120" s="120"/>
      <c r="B120" s="103"/>
      <c r="C120" s="102" t="s">
        <v>30</v>
      </c>
      <c r="D120" s="103"/>
      <c r="E120" s="104" t="s">
        <v>535</v>
      </c>
      <c r="F120" s="121">
        <f t="shared" si="46"/>
        <v>1111.9000000000001</v>
      </c>
      <c r="G120" s="121">
        <f t="shared" si="46"/>
        <v>1111.9000000000001</v>
      </c>
      <c r="H120" s="121">
        <f t="shared" si="46"/>
        <v>240.36172000000002</v>
      </c>
      <c r="I120" s="121">
        <f t="shared" si="46"/>
        <v>240.36172000000002</v>
      </c>
      <c r="J120" s="278">
        <f t="shared" si="26"/>
        <v>21.617206583325839</v>
      </c>
      <c r="K120" s="278">
        <f t="shared" si="27"/>
        <v>100</v>
      </c>
    </row>
    <row r="121" spans="1:11" ht="26.25" x14ac:dyDescent="0.25">
      <c r="A121" s="6"/>
      <c r="B121" s="6"/>
      <c r="C121" s="6" t="s">
        <v>46</v>
      </c>
      <c r="D121" s="6"/>
      <c r="E121" s="3" t="s">
        <v>448</v>
      </c>
      <c r="F121" s="70">
        <f>SUM(F122+F123)</f>
        <v>1111.9000000000001</v>
      </c>
      <c r="G121" s="70">
        <f t="shared" ref="G121:I121" si="47">SUM(G122+G123)</f>
        <v>1111.9000000000001</v>
      </c>
      <c r="H121" s="70">
        <f t="shared" si="47"/>
        <v>240.36172000000002</v>
      </c>
      <c r="I121" s="70">
        <f t="shared" si="47"/>
        <v>240.36172000000002</v>
      </c>
      <c r="J121" s="273">
        <f t="shared" si="26"/>
        <v>21.617206583325839</v>
      </c>
      <c r="K121" s="273">
        <f t="shared" si="27"/>
        <v>100</v>
      </c>
    </row>
    <row r="122" spans="1:11" ht="39" x14ac:dyDescent="0.25">
      <c r="A122" s="6"/>
      <c r="B122" s="6"/>
      <c r="C122" s="6"/>
      <c r="D122" s="6" t="s">
        <v>380</v>
      </c>
      <c r="E122" s="3" t="s">
        <v>381</v>
      </c>
      <c r="F122" s="70">
        <v>1098.5</v>
      </c>
      <c r="G122" s="70">
        <v>1098.5</v>
      </c>
      <c r="H122" s="70">
        <v>238.48088000000001</v>
      </c>
      <c r="I122" s="70">
        <v>238.48088000000001</v>
      </c>
      <c r="J122" s="273">
        <f t="shared" si="26"/>
        <v>21.709684114701869</v>
      </c>
      <c r="K122" s="273">
        <f t="shared" si="27"/>
        <v>100</v>
      </c>
    </row>
    <row r="123" spans="1:11" x14ac:dyDescent="0.25">
      <c r="A123" s="6"/>
      <c r="B123" s="6"/>
      <c r="C123" s="6"/>
      <c r="D123" s="6" t="s">
        <v>270</v>
      </c>
      <c r="E123" s="3" t="s">
        <v>271</v>
      </c>
      <c r="F123" s="70">
        <v>13.4</v>
      </c>
      <c r="G123" s="70">
        <v>13.4</v>
      </c>
      <c r="H123" s="70">
        <v>1.8808400000000001</v>
      </c>
      <c r="I123" s="70">
        <v>1.8808400000000001</v>
      </c>
      <c r="J123" s="273">
        <f t="shared" si="26"/>
        <v>14.036119402985076</v>
      </c>
      <c r="K123" s="273">
        <f t="shared" si="27"/>
        <v>100</v>
      </c>
    </row>
    <row r="124" spans="1:11" x14ac:dyDescent="0.25">
      <c r="A124" s="91"/>
      <c r="B124" s="17" t="s">
        <v>536</v>
      </c>
      <c r="C124" s="92"/>
      <c r="D124" s="91"/>
      <c r="E124" s="85" t="s">
        <v>537</v>
      </c>
      <c r="F124" s="113">
        <f t="shared" ref="F124:I124" si="48">F125+F136+F149</f>
        <v>22402.099999999995</v>
      </c>
      <c r="G124" s="113">
        <f t="shared" si="48"/>
        <v>22402.099999999995</v>
      </c>
      <c r="H124" s="113">
        <f t="shared" si="48"/>
        <v>3584.02619</v>
      </c>
      <c r="I124" s="113">
        <f t="shared" si="48"/>
        <v>3570.58124</v>
      </c>
      <c r="J124" s="276">
        <f t="shared" si="26"/>
        <v>15.938600577624424</v>
      </c>
      <c r="K124" s="276">
        <f t="shared" si="27"/>
        <v>99.624864627454073</v>
      </c>
    </row>
    <row r="125" spans="1:11" ht="25.5" x14ac:dyDescent="0.25">
      <c r="A125" s="91"/>
      <c r="B125" s="17" t="s">
        <v>538</v>
      </c>
      <c r="C125" s="92"/>
      <c r="D125" s="17"/>
      <c r="E125" s="112" t="s">
        <v>539</v>
      </c>
      <c r="F125" s="113">
        <f t="shared" ref="F125:I127" si="49">F126</f>
        <v>17905.899999999998</v>
      </c>
      <c r="G125" s="113">
        <f t="shared" si="49"/>
        <v>17905.899999999998</v>
      </c>
      <c r="H125" s="113">
        <f t="shared" si="49"/>
        <v>3500.0161899999998</v>
      </c>
      <c r="I125" s="113">
        <f t="shared" si="49"/>
        <v>3486.5712399999998</v>
      </c>
      <c r="J125" s="276">
        <f t="shared" si="26"/>
        <v>19.471633595630493</v>
      </c>
      <c r="K125" s="276">
        <f t="shared" si="27"/>
        <v>99.615860348348832</v>
      </c>
    </row>
    <row r="126" spans="1:11" x14ac:dyDescent="0.25">
      <c r="A126" s="91"/>
      <c r="B126" s="17"/>
      <c r="C126" s="92" t="s">
        <v>3</v>
      </c>
      <c r="D126" s="91"/>
      <c r="E126" s="112" t="s">
        <v>4</v>
      </c>
      <c r="F126" s="113">
        <f t="shared" si="49"/>
        <v>17905.899999999998</v>
      </c>
      <c r="G126" s="113">
        <f t="shared" si="49"/>
        <v>17905.899999999998</v>
      </c>
      <c r="H126" s="113">
        <f t="shared" si="49"/>
        <v>3500.0161899999998</v>
      </c>
      <c r="I126" s="113">
        <f t="shared" si="49"/>
        <v>3486.5712399999998</v>
      </c>
      <c r="J126" s="276">
        <f t="shared" si="26"/>
        <v>19.471633595630493</v>
      </c>
      <c r="K126" s="276">
        <f t="shared" si="27"/>
        <v>99.615860348348832</v>
      </c>
    </row>
    <row r="127" spans="1:11" ht="38.25" x14ac:dyDescent="0.25">
      <c r="A127" s="94"/>
      <c r="B127" s="95"/>
      <c r="C127" s="96" t="s">
        <v>342</v>
      </c>
      <c r="D127" s="95"/>
      <c r="E127" s="97" t="s">
        <v>540</v>
      </c>
      <c r="F127" s="98">
        <f t="shared" si="49"/>
        <v>17905.899999999998</v>
      </c>
      <c r="G127" s="98">
        <f t="shared" si="49"/>
        <v>17905.899999999998</v>
      </c>
      <c r="H127" s="98">
        <f t="shared" si="49"/>
        <v>3500.0161899999998</v>
      </c>
      <c r="I127" s="98">
        <f t="shared" si="49"/>
        <v>3486.5712399999998</v>
      </c>
      <c r="J127" s="267">
        <f t="shared" si="26"/>
        <v>19.471633595630493</v>
      </c>
      <c r="K127" s="267">
        <f t="shared" si="27"/>
        <v>99.615860348348832</v>
      </c>
    </row>
    <row r="128" spans="1:11" ht="26.25" x14ac:dyDescent="0.25">
      <c r="A128" s="31"/>
      <c r="B128" s="31"/>
      <c r="C128" s="31" t="s">
        <v>344</v>
      </c>
      <c r="D128" s="31"/>
      <c r="E128" s="20" t="s">
        <v>345</v>
      </c>
      <c r="F128" s="63">
        <f>F129+F131+F133</f>
        <v>17905.899999999998</v>
      </c>
      <c r="G128" s="63">
        <f t="shared" ref="G128:I128" si="50">G129+G131+G133</f>
        <v>17905.899999999998</v>
      </c>
      <c r="H128" s="63">
        <f t="shared" si="50"/>
        <v>3500.0161899999998</v>
      </c>
      <c r="I128" s="63">
        <f t="shared" si="50"/>
        <v>3486.5712399999998</v>
      </c>
      <c r="J128" s="269">
        <f t="shared" si="26"/>
        <v>19.471633595630493</v>
      </c>
      <c r="K128" s="269">
        <f t="shared" si="27"/>
        <v>99.615860348348832</v>
      </c>
    </row>
    <row r="129" spans="1:11" x14ac:dyDescent="0.25">
      <c r="A129" s="6"/>
      <c r="B129" s="6"/>
      <c r="C129" s="6" t="s">
        <v>346</v>
      </c>
      <c r="D129" s="6"/>
      <c r="E129" s="1" t="s">
        <v>347</v>
      </c>
      <c r="F129" s="62">
        <f>SUM(F130)</f>
        <v>24.2</v>
      </c>
      <c r="G129" s="62">
        <f t="shared" ref="G129:I129" si="51">SUM(G130)</f>
        <v>24.2</v>
      </c>
      <c r="H129" s="62">
        <f t="shared" si="51"/>
        <v>0</v>
      </c>
      <c r="I129" s="62">
        <f t="shared" si="51"/>
        <v>0</v>
      </c>
      <c r="J129" s="270">
        <f t="shared" si="26"/>
        <v>0</v>
      </c>
      <c r="K129" s="270"/>
    </row>
    <row r="130" spans="1:11" x14ac:dyDescent="0.25">
      <c r="A130" s="6"/>
      <c r="B130" s="6"/>
      <c r="C130" s="6"/>
      <c r="D130" s="6" t="s">
        <v>270</v>
      </c>
      <c r="E130" s="3" t="s">
        <v>271</v>
      </c>
      <c r="F130" s="62">
        <v>24.2</v>
      </c>
      <c r="G130" s="62">
        <v>24.2</v>
      </c>
      <c r="H130" s="62">
        <v>0</v>
      </c>
      <c r="I130" s="62">
        <v>0</v>
      </c>
      <c r="J130" s="270">
        <f t="shared" si="26"/>
        <v>0</v>
      </c>
      <c r="K130" s="270"/>
    </row>
    <row r="131" spans="1:11" ht="39" x14ac:dyDescent="0.25">
      <c r="A131" s="6"/>
      <c r="B131" s="6"/>
      <c r="C131" s="6" t="s">
        <v>348</v>
      </c>
      <c r="D131" s="6"/>
      <c r="E131" s="8" t="s">
        <v>349</v>
      </c>
      <c r="F131" s="62">
        <f>F132</f>
        <v>140.59999999999991</v>
      </c>
      <c r="G131" s="62">
        <f t="shared" ref="G131:I131" si="52">G132</f>
        <v>140.59999999999991</v>
      </c>
      <c r="H131" s="62">
        <f t="shared" si="52"/>
        <v>0</v>
      </c>
      <c r="I131" s="62">
        <f t="shared" si="52"/>
        <v>0</v>
      </c>
      <c r="J131" s="270">
        <f t="shared" si="26"/>
        <v>0</v>
      </c>
      <c r="K131" s="270"/>
    </row>
    <row r="132" spans="1:11" x14ac:dyDescent="0.25">
      <c r="A132" s="6"/>
      <c r="B132" s="6"/>
      <c r="C132" s="6"/>
      <c r="D132" s="6" t="s">
        <v>270</v>
      </c>
      <c r="E132" s="3" t="s">
        <v>271</v>
      </c>
      <c r="F132" s="62">
        <f>815.3-674.7</f>
        <v>140.59999999999991</v>
      </c>
      <c r="G132" s="62">
        <f t="shared" ref="G132" si="53">815.3-674.7</f>
        <v>140.59999999999991</v>
      </c>
      <c r="H132" s="62">
        <v>0</v>
      </c>
      <c r="I132" s="62">
        <v>0</v>
      </c>
      <c r="J132" s="270">
        <f t="shared" si="26"/>
        <v>0</v>
      </c>
      <c r="K132" s="270"/>
    </row>
    <row r="133" spans="1:11" x14ac:dyDescent="0.25">
      <c r="A133" s="6"/>
      <c r="B133" s="6"/>
      <c r="C133" s="6" t="s">
        <v>350</v>
      </c>
      <c r="D133" s="6"/>
      <c r="E133" s="53" t="s">
        <v>454</v>
      </c>
      <c r="F133" s="62">
        <f>F134+F135</f>
        <v>17741.099999999999</v>
      </c>
      <c r="G133" s="62">
        <f t="shared" ref="G133:I133" si="54">G134+G135</f>
        <v>17741.099999999999</v>
      </c>
      <c r="H133" s="62">
        <f t="shared" si="54"/>
        <v>3500.0161899999998</v>
      </c>
      <c r="I133" s="62">
        <f t="shared" si="54"/>
        <v>3486.5712399999998</v>
      </c>
      <c r="J133" s="270">
        <f t="shared" si="26"/>
        <v>19.652508807232923</v>
      </c>
      <c r="K133" s="270">
        <f t="shared" si="27"/>
        <v>99.615860348348832</v>
      </c>
    </row>
    <row r="134" spans="1:11" ht="39" x14ac:dyDescent="0.25">
      <c r="A134" s="6"/>
      <c r="B134" s="6"/>
      <c r="C134" s="6"/>
      <c r="D134" s="6" t="s">
        <v>380</v>
      </c>
      <c r="E134" s="3" t="s">
        <v>381</v>
      </c>
      <c r="F134" s="70">
        <v>16220.5</v>
      </c>
      <c r="G134" s="70">
        <v>16220.5</v>
      </c>
      <c r="H134" s="70">
        <v>3000</v>
      </c>
      <c r="I134" s="70">
        <v>2986.5550499999999</v>
      </c>
      <c r="J134" s="273">
        <f t="shared" si="26"/>
        <v>18.412225578742948</v>
      </c>
      <c r="K134" s="273">
        <f t="shared" si="27"/>
        <v>99.551834999999997</v>
      </c>
    </row>
    <row r="135" spans="1:11" x14ac:dyDescent="0.25">
      <c r="A135" s="6"/>
      <c r="B135" s="6"/>
      <c r="C135" s="6"/>
      <c r="D135" s="6" t="s">
        <v>270</v>
      </c>
      <c r="E135" s="3" t="s">
        <v>271</v>
      </c>
      <c r="F135" s="62">
        <v>1520.6</v>
      </c>
      <c r="G135" s="62">
        <v>1520.6</v>
      </c>
      <c r="H135" s="62">
        <v>500.01618999999999</v>
      </c>
      <c r="I135" s="62">
        <v>500.01618999999999</v>
      </c>
      <c r="J135" s="270">
        <f t="shared" si="26"/>
        <v>32.882821912402996</v>
      </c>
      <c r="K135" s="270">
        <f t="shared" si="27"/>
        <v>100</v>
      </c>
    </row>
    <row r="136" spans="1:11" x14ac:dyDescent="0.25">
      <c r="A136" s="6"/>
      <c r="B136" s="17" t="s">
        <v>541</v>
      </c>
      <c r="C136" s="92"/>
      <c r="D136" s="17"/>
      <c r="E136" s="85" t="s">
        <v>542</v>
      </c>
      <c r="F136" s="65">
        <f>F137</f>
        <v>3394.8999999999996</v>
      </c>
      <c r="G136" s="65">
        <f t="shared" ref="G136:I138" si="55">G137</f>
        <v>3394.8999999999996</v>
      </c>
      <c r="H136" s="65">
        <f t="shared" si="55"/>
        <v>34.299999999999997</v>
      </c>
      <c r="I136" s="65">
        <f t="shared" si="55"/>
        <v>34.299999999999997</v>
      </c>
      <c r="J136" s="271">
        <f t="shared" si="26"/>
        <v>1.0103390379687178</v>
      </c>
      <c r="K136" s="271">
        <f t="shared" si="27"/>
        <v>100</v>
      </c>
    </row>
    <row r="137" spans="1:11" x14ac:dyDescent="0.25">
      <c r="A137" s="6"/>
      <c r="B137" s="16"/>
      <c r="C137" s="92" t="s">
        <v>3</v>
      </c>
      <c r="D137" s="91"/>
      <c r="E137" s="112" t="s">
        <v>543</v>
      </c>
      <c r="F137" s="65">
        <f>F138</f>
        <v>3394.8999999999996</v>
      </c>
      <c r="G137" s="65">
        <f t="shared" si="55"/>
        <v>3394.8999999999996</v>
      </c>
      <c r="H137" s="65">
        <f t="shared" si="55"/>
        <v>34.299999999999997</v>
      </c>
      <c r="I137" s="65">
        <f t="shared" si="55"/>
        <v>34.299999999999997</v>
      </c>
      <c r="J137" s="271">
        <f t="shared" ref="J137:J200" si="56">I137/G137*100</f>
        <v>1.0103390379687178</v>
      </c>
      <c r="K137" s="271">
        <f t="shared" ref="K137:K200" si="57">I137/H137*100</f>
        <v>100</v>
      </c>
    </row>
    <row r="138" spans="1:11" ht="38.25" x14ac:dyDescent="0.25">
      <c r="A138" s="95"/>
      <c r="B138" s="95"/>
      <c r="C138" s="96" t="s">
        <v>342</v>
      </c>
      <c r="D138" s="95"/>
      <c r="E138" s="97" t="s">
        <v>343</v>
      </c>
      <c r="F138" s="98">
        <f>F139</f>
        <v>3394.8999999999996</v>
      </c>
      <c r="G138" s="98">
        <f t="shared" si="55"/>
        <v>3394.8999999999996</v>
      </c>
      <c r="H138" s="98">
        <f t="shared" si="55"/>
        <v>34.299999999999997</v>
      </c>
      <c r="I138" s="98">
        <f t="shared" si="55"/>
        <v>34.299999999999997</v>
      </c>
      <c r="J138" s="267">
        <f t="shared" si="56"/>
        <v>1.0103390379687178</v>
      </c>
      <c r="K138" s="267">
        <f t="shared" si="57"/>
        <v>100</v>
      </c>
    </row>
    <row r="139" spans="1:11" ht="26.25" x14ac:dyDescent="0.25">
      <c r="A139" s="31"/>
      <c r="B139" s="31"/>
      <c r="C139" s="31" t="s">
        <v>351</v>
      </c>
      <c r="D139" s="31"/>
      <c r="E139" s="20" t="s">
        <v>352</v>
      </c>
      <c r="F139" s="63">
        <f>F140+F142+F147+F145</f>
        <v>3394.8999999999996</v>
      </c>
      <c r="G139" s="63">
        <f t="shared" ref="G139:I139" si="58">G140+G142+G147+G145</f>
        <v>3394.8999999999996</v>
      </c>
      <c r="H139" s="63">
        <f t="shared" si="58"/>
        <v>34.299999999999997</v>
      </c>
      <c r="I139" s="63">
        <f t="shared" si="58"/>
        <v>34.299999999999997</v>
      </c>
      <c r="J139" s="269">
        <f t="shared" si="56"/>
        <v>1.0103390379687178</v>
      </c>
      <c r="K139" s="269">
        <f t="shared" si="57"/>
        <v>100</v>
      </c>
    </row>
    <row r="140" spans="1:11" x14ac:dyDescent="0.25">
      <c r="A140" s="6"/>
      <c r="B140" s="6"/>
      <c r="C140" s="6" t="s">
        <v>353</v>
      </c>
      <c r="D140" s="6"/>
      <c r="E140" s="49" t="s">
        <v>635</v>
      </c>
      <c r="F140" s="62">
        <f>F141</f>
        <v>110.29999999999973</v>
      </c>
      <c r="G140" s="62">
        <f t="shared" ref="G140:I140" si="59">G141</f>
        <v>110.29999999999973</v>
      </c>
      <c r="H140" s="62">
        <f t="shared" si="59"/>
        <v>0</v>
      </c>
      <c r="I140" s="62">
        <f t="shared" si="59"/>
        <v>0</v>
      </c>
      <c r="J140" s="270">
        <f t="shared" si="56"/>
        <v>0</v>
      </c>
      <c r="K140" s="270"/>
    </row>
    <row r="141" spans="1:11" x14ac:dyDescent="0.25">
      <c r="A141" s="6"/>
      <c r="B141" s="6"/>
      <c r="C141" s="6"/>
      <c r="D141" s="6" t="s">
        <v>270</v>
      </c>
      <c r="E141" s="3" t="s">
        <v>271</v>
      </c>
      <c r="F141" s="62">
        <f>4060.2-3949.9</f>
        <v>110.29999999999973</v>
      </c>
      <c r="G141" s="62">
        <f t="shared" ref="G141" si="60">4060.2-3949.9</f>
        <v>110.29999999999973</v>
      </c>
      <c r="H141" s="62">
        <v>0</v>
      </c>
      <c r="I141" s="62">
        <v>0</v>
      </c>
      <c r="J141" s="270">
        <f t="shared" si="56"/>
        <v>0</v>
      </c>
      <c r="K141" s="270"/>
    </row>
    <row r="142" spans="1:11" ht="26.25" x14ac:dyDescent="0.25">
      <c r="A142" s="6"/>
      <c r="B142" s="6"/>
      <c r="C142" s="6" t="s">
        <v>354</v>
      </c>
      <c r="D142" s="6"/>
      <c r="E142" s="50" t="s">
        <v>714</v>
      </c>
      <c r="F142" s="62">
        <f>F143+F144</f>
        <v>981.49999999999977</v>
      </c>
      <c r="G142" s="62">
        <f t="shared" ref="G142:I142" si="61">G143+G144</f>
        <v>981.49999999999977</v>
      </c>
      <c r="H142" s="62">
        <f t="shared" si="61"/>
        <v>34.299999999999997</v>
      </c>
      <c r="I142" s="62">
        <f t="shared" si="61"/>
        <v>34.299999999999997</v>
      </c>
      <c r="J142" s="270">
        <f t="shared" si="56"/>
        <v>3.4946510443199195</v>
      </c>
      <c r="K142" s="270">
        <f t="shared" si="57"/>
        <v>100</v>
      </c>
    </row>
    <row r="143" spans="1:11" x14ac:dyDescent="0.25">
      <c r="A143" s="6"/>
      <c r="B143" s="6"/>
      <c r="C143" s="6"/>
      <c r="D143" s="6" t="s">
        <v>270</v>
      </c>
      <c r="E143" s="3" t="s">
        <v>271</v>
      </c>
      <c r="F143" s="62">
        <f>2792.1-1844.9</f>
        <v>947.19999999999982</v>
      </c>
      <c r="G143" s="62">
        <f t="shared" ref="G143" si="62">2792.1-1844.9</f>
        <v>947.19999999999982</v>
      </c>
      <c r="H143" s="62">
        <v>0</v>
      </c>
      <c r="I143" s="62">
        <v>0</v>
      </c>
      <c r="J143" s="270">
        <f t="shared" si="56"/>
        <v>0</v>
      </c>
      <c r="K143" s="270"/>
    </row>
    <row r="144" spans="1:11" ht="26.25" x14ac:dyDescent="0.25">
      <c r="A144" s="6"/>
      <c r="B144" s="6"/>
      <c r="C144" s="6"/>
      <c r="D144" s="6" t="s">
        <v>445</v>
      </c>
      <c r="E144" s="3" t="s">
        <v>446</v>
      </c>
      <c r="F144" s="62">
        <v>34.299999999999997</v>
      </c>
      <c r="G144" s="62">
        <v>34.299999999999997</v>
      </c>
      <c r="H144" s="62">
        <v>34.299999999999997</v>
      </c>
      <c r="I144" s="62">
        <v>34.299999999999997</v>
      </c>
      <c r="J144" s="270">
        <f t="shared" si="56"/>
        <v>100</v>
      </c>
      <c r="K144" s="270">
        <f t="shared" si="57"/>
        <v>100</v>
      </c>
    </row>
    <row r="145" spans="1:11" ht="26.25" x14ac:dyDescent="0.25">
      <c r="A145" s="6"/>
      <c r="B145" s="6"/>
      <c r="C145" s="6" t="s">
        <v>355</v>
      </c>
      <c r="D145" s="6"/>
      <c r="E145" s="3" t="s">
        <v>356</v>
      </c>
      <c r="F145" s="62">
        <f>F146</f>
        <v>1785</v>
      </c>
      <c r="G145" s="62">
        <f t="shared" ref="G145:I145" si="63">G146</f>
        <v>1785</v>
      </c>
      <c r="H145" s="62">
        <f t="shared" si="63"/>
        <v>0</v>
      </c>
      <c r="I145" s="62">
        <f t="shared" si="63"/>
        <v>0</v>
      </c>
      <c r="J145" s="270">
        <f t="shared" si="56"/>
        <v>0</v>
      </c>
      <c r="K145" s="270"/>
    </row>
    <row r="146" spans="1:11" x14ac:dyDescent="0.25">
      <c r="A146" s="6"/>
      <c r="B146" s="6"/>
      <c r="C146" s="6"/>
      <c r="D146" s="6" t="s">
        <v>270</v>
      </c>
      <c r="E146" s="3" t="s">
        <v>271</v>
      </c>
      <c r="F146" s="62">
        <v>1785</v>
      </c>
      <c r="G146" s="62">
        <v>1785</v>
      </c>
      <c r="H146" s="62">
        <v>0</v>
      </c>
      <c r="I146" s="62">
        <v>0</v>
      </c>
      <c r="J146" s="270">
        <f t="shared" si="56"/>
        <v>0</v>
      </c>
      <c r="K146" s="270"/>
    </row>
    <row r="147" spans="1:11" ht="26.25" x14ac:dyDescent="0.25">
      <c r="A147" s="6"/>
      <c r="B147" s="6"/>
      <c r="C147" s="6" t="s">
        <v>357</v>
      </c>
      <c r="D147" s="6"/>
      <c r="E147" s="59" t="s">
        <v>444</v>
      </c>
      <c r="F147" s="62">
        <f>SUM(F148)</f>
        <v>518.1</v>
      </c>
      <c r="G147" s="62">
        <f t="shared" ref="G147:I147" si="64">SUM(G148)</f>
        <v>518.1</v>
      </c>
      <c r="H147" s="62">
        <f t="shared" si="64"/>
        <v>0</v>
      </c>
      <c r="I147" s="62">
        <f t="shared" si="64"/>
        <v>0</v>
      </c>
      <c r="J147" s="270">
        <f t="shared" si="56"/>
        <v>0</v>
      </c>
      <c r="K147" s="270"/>
    </row>
    <row r="148" spans="1:11" x14ac:dyDescent="0.25">
      <c r="A148" s="6"/>
      <c r="B148" s="6"/>
      <c r="C148" s="6"/>
      <c r="D148" s="6" t="s">
        <v>270</v>
      </c>
      <c r="E148" s="3" t="s">
        <v>271</v>
      </c>
      <c r="F148" s="62">
        <v>518.1</v>
      </c>
      <c r="G148" s="62">
        <v>518.1</v>
      </c>
      <c r="H148" s="62">
        <v>0</v>
      </c>
      <c r="I148" s="62">
        <v>0</v>
      </c>
      <c r="J148" s="270">
        <f t="shared" si="56"/>
        <v>0</v>
      </c>
      <c r="K148" s="270"/>
    </row>
    <row r="149" spans="1:11" ht="25.5" x14ac:dyDescent="0.25">
      <c r="A149" s="6"/>
      <c r="B149" s="17" t="s">
        <v>544</v>
      </c>
      <c r="C149" s="92"/>
      <c r="D149" s="17"/>
      <c r="E149" s="112" t="s">
        <v>545</v>
      </c>
      <c r="F149" s="65">
        <f t="shared" ref="F149:I149" si="65">F150</f>
        <v>1101.3</v>
      </c>
      <c r="G149" s="65">
        <f t="shared" si="65"/>
        <v>1101.3</v>
      </c>
      <c r="H149" s="65">
        <f t="shared" si="65"/>
        <v>49.710000000000008</v>
      </c>
      <c r="I149" s="65">
        <f t="shared" si="65"/>
        <v>49.710000000000008</v>
      </c>
      <c r="J149" s="271">
        <f t="shared" si="56"/>
        <v>4.5137564696268058</v>
      </c>
      <c r="K149" s="271">
        <f t="shared" si="57"/>
        <v>100</v>
      </c>
    </row>
    <row r="150" spans="1:11" x14ac:dyDescent="0.25">
      <c r="A150" s="6"/>
      <c r="B150" s="17"/>
      <c r="C150" s="92" t="s">
        <v>3</v>
      </c>
      <c r="D150" s="91"/>
      <c r="E150" s="112" t="s">
        <v>4</v>
      </c>
      <c r="F150" s="65">
        <f t="shared" ref="F150:I150" si="66">F151+F169</f>
        <v>1101.3</v>
      </c>
      <c r="G150" s="65">
        <f t="shared" si="66"/>
        <v>1101.3</v>
      </c>
      <c r="H150" s="65">
        <f t="shared" si="66"/>
        <v>49.710000000000008</v>
      </c>
      <c r="I150" s="65">
        <f t="shared" si="66"/>
        <v>49.710000000000008</v>
      </c>
      <c r="J150" s="271">
        <f t="shared" si="56"/>
        <v>4.5137564696268058</v>
      </c>
      <c r="K150" s="271">
        <f t="shared" si="57"/>
        <v>100</v>
      </c>
    </row>
    <row r="151" spans="1:11" ht="25.5" x14ac:dyDescent="0.25">
      <c r="A151" s="95"/>
      <c r="B151" s="95"/>
      <c r="C151" s="96" t="s">
        <v>256</v>
      </c>
      <c r="D151" s="95"/>
      <c r="E151" s="97" t="s">
        <v>257</v>
      </c>
      <c r="F151" s="98">
        <f t="shared" ref="F151:I151" si="67">F152+F158</f>
        <v>956.09999999999991</v>
      </c>
      <c r="G151" s="98">
        <f t="shared" si="67"/>
        <v>956.09999999999991</v>
      </c>
      <c r="H151" s="98">
        <f t="shared" si="67"/>
        <v>44.010000000000005</v>
      </c>
      <c r="I151" s="98">
        <f t="shared" si="67"/>
        <v>44.010000000000005</v>
      </c>
      <c r="J151" s="267">
        <f t="shared" si="56"/>
        <v>4.6030749921556335</v>
      </c>
      <c r="K151" s="267">
        <f t="shared" si="57"/>
        <v>100</v>
      </c>
    </row>
    <row r="152" spans="1:11" ht="26.25" x14ac:dyDescent="0.25">
      <c r="A152" s="29"/>
      <c r="B152" s="29"/>
      <c r="C152" s="29" t="s">
        <v>258</v>
      </c>
      <c r="D152" s="29"/>
      <c r="E152" s="30" t="s">
        <v>259</v>
      </c>
      <c r="F152" s="66">
        <f>F153</f>
        <v>562</v>
      </c>
      <c r="G152" s="66">
        <f t="shared" ref="G152:I152" si="68">G153</f>
        <v>562</v>
      </c>
      <c r="H152" s="66">
        <f t="shared" si="68"/>
        <v>0</v>
      </c>
      <c r="I152" s="66">
        <f t="shared" si="68"/>
        <v>0</v>
      </c>
      <c r="J152" s="268">
        <f t="shared" si="56"/>
        <v>0</v>
      </c>
      <c r="K152" s="268"/>
    </row>
    <row r="153" spans="1:11" ht="26.25" x14ac:dyDescent="0.25">
      <c r="A153" s="31"/>
      <c r="B153" s="31"/>
      <c r="C153" s="31" t="s">
        <v>260</v>
      </c>
      <c r="D153" s="34"/>
      <c r="E153" s="32" t="s">
        <v>261</v>
      </c>
      <c r="F153" s="63">
        <f>F154+F156</f>
        <v>562</v>
      </c>
      <c r="G153" s="63">
        <f t="shared" ref="G153:I153" si="69">G154+G156</f>
        <v>562</v>
      </c>
      <c r="H153" s="63">
        <f t="shared" si="69"/>
        <v>0</v>
      </c>
      <c r="I153" s="63">
        <f t="shared" si="69"/>
        <v>0</v>
      </c>
      <c r="J153" s="269">
        <f t="shared" si="56"/>
        <v>0</v>
      </c>
      <c r="K153" s="269"/>
    </row>
    <row r="154" spans="1:11" ht="39" x14ac:dyDescent="0.25">
      <c r="A154" s="6"/>
      <c r="B154" s="6"/>
      <c r="C154" s="6" t="s">
        <v>262</v>
      </c>
      <c r="D154" s="6"/>
      <c r="E154" s="3" t="s">
        <v>263</v>
      </c>
      <c r="F154" s="62">
        <f>F155</f>
        <v>10</v>
      </c>
      <c r="G154" s="62">
        <f t="shared" ref="G154:I154" si="70">G155</f>
        <v>10</v>
      </c>
      <c r="H154" s="62">
        <f t="shared" si="70"/>
        <v>0</v>
      </c>
      <c r="I154" s="62">
        <f t="shared" si="70"/>
        <v>0</v>
      </c>
      <c r="J154" s="270">
        <f t="shared" si="56"/>
        <v>0</v>
      </c>
      <c r="K154" s="270"/>
    </row>
    <row r="155" spans="1:11" x14ac:dyDescent="0.25">
      <c r="A155" s="6"/>
      <c r="B155" s="6"/>
      <c r="C155" s="6"/>
      <c r="D155" s="6" t="s">
        <v>270</v>
      </c>
      <c r="E155" s="3" t="s">
        <v>271</v>
      </c>
      <c r="F155" s="62">
        <v>10</v>
      </c>
      <c r="G155" s="62">
        <v>10</v>
      </c>
      <c r="H155" s="62">
        <v>0</v>
      </c>
      <c r="I155" s="62">
        <v>0</v>
      </c>
      <c r="J155" s="270">
        <f t="shared" si="56"/>
        <v>0</v>
      </c>
      <c r="K155" s="270"/>
    </row>
    <row r="156" spans="1:11" ht="39" x14ac:dyDescent="0.25">
      <c r="A156" s="6"/>
      <c r="B156" s="6"/>
      <c r="C156" s="6" t="s">
        <v>264</v>
      </c>
      <c r="D156" s="6"/>
      <c r="E156" s="3" t="s">
        <v>265</v>
      </c>
      <c r="F156" s="62">
        <f>F157</f>
        <v>552</v>
      </c>
      <c r="G156" s="62">
        <f t="shared" ref="G156:I156" si="71">G157</f>
        <v>552</v>
      </c>
      <c r="H156" s="62">
        <f t="shared" si="71"/>
        <v>0</v>
      </c>
      <c r="I156" s="62">
        <f t="shared" si="71"/>
        <v>0</v>
      </c>
      <c r="J156" s="270">
        <f t="shared" si="56"/>
        <v>0</v>
      </c>
      <c r="K156" s="270"/>
    </row>
    <row r="157" spans="1:11" x14ac:dyDescent="0.25">
      <c r="A157" s="6"/>
      <c r="B157" s="6"/>
      <c r="C157" s="6"/>
      <c r="D157" s="6" t="s">
        <v>270</v>
      </c>
      <c r="E157" s="3" t="s">
        <v>271</v>
      </c>
      <c r="F157" s="62">
        <v>552</v>
      </c>
      <c r="G157" s="62">
        <v>552</v>
      </c>
      <c r="H157" s="62">
        <v>0</v>
      </c>
      <c r="I157" s="62">
        <v>0</v>
      </c>
      <c r="J157" s="270">
        <f t="shared" si="56"/>
        <v>0</v>
      </c>
      <c r="K157" s="270"/>
    </row>
    <row r="158" spans="1:11" ht="26.25" x14ac:dyDescent="0.25">
      <c r="A158" s="29"/>
      <c r="B158" s="29"/>
      <c r="C158" s="29" t="s">
        <v>266</v>
      </c>
      <c r="D158" s="29"/>
      <c r="E158" s="30" t="s">
        <v>267</v>
      </c>
      <c r="F158" s="66">
        <f t="shared" ref="F158:I158" si="72">F159</f>
        <v>394.09999999999997</v>
      </c>
      <c r="G158" s="66">
        <f t="shared" si="72"/>
        <v>394.09999999999997</v>
      </c>
      <c r="H158" s="66">
        <f t="shared" si="72"/>
        <v>44.010000000000005</v>
      </c>
      <c r="I158" s="66">
        <f t="shared" si="72"/>
        <v>44.010000000000005</v>
      </c>
      <c r="J158" s="268">
        <f t="shared" si="56"/>
        <v>11.167216442527279</v>
      </c>
      <c r="K158" s="268">
        <f t="shared" si="57"/>
        <v>100</v>
      </c>
    </row>
    <row r="159" spans="1:11" ht="26.25" x14ac:dyDescent="0.25">
      <c r="A159" s="31"/>
      <c r="B159" s="31"/>
      <c r="C159" s="31" t="s">
        <v>421</v>
      </c>
      <c r="D159" s="34"/>
      <c r="E159" s="32" t="s">
        <v>268</v>
      </c>
      <c r="F159" s="63">
        <f t="shared" ref="F159:I159" si="73">F160+F167+F164</f>
        <v>394.09999999999997</v>
      </c>
      <c r="G159" s="63">
        <f t="shared" si="73"/>
        <v>394.09999999999997</v>
      </c>
      <c r="H159" s="63">
        <f t="shared" si="73"/>
        <v>44.010000000000005</v>
      </c>
      <c r="I159" s="63">
        <f t="shared" si="73"/>
        <v>44.010000000000005</v>
      </c>
      <c r="J159" s="269">
        <f t="shared" si="56"/>
        <v>11.167216442527279</v>
      </c>
      <c r="K159" s="269">
        <f t="shared" si="57"/>
        <v>100</v>
      </c>
    </row>
    <row r="160" spans="1:11" ht="26.25" x14ac:dyDescent="0.25">
      <c r="A160" s="81"/>
      <c r="B160" s="81"/>
      <c r="C160" s="6" t="s">
        <v>420</v>
      </c>
      <c r="D160" s="6"/>
      <c r="E160" s="42" t="s">
        <v>269</v>
      </c>
      <c r="F160" s="62">
        <f>F163+F162</f>
        <v>342.9</v>
      </c>
      <c r="G160" s="62">
        <f t="shared" ref="G160:I160" si="74">G163+G162</f>
        <v>342.9</v>
      </c>
      <c r="H160" s="62">
        <f t="shared" si="74"/>
        <v>44.010000000000005</v>
      </c>
      <c r="I160" s="62">
        <f t="shared" si="74"/>
        <v>44.010000000000005</v>
      </c>
      <c r="J160" s="270">
        <f t="shared" si="56"/>
        <v>12.834645669291342</v>
      </c>
      <c r="K160" s="270">
        <f t="shared" si="57"/>
        <v>100</v>
      </c>
    </row>
    <row r="161" spans="1:11" x14ac:dyDescent="0.25">
      <c r="A161" s="81"/>
      <c r="B161" s="81"/>
      <c r="C161" s="6"/>
      <c r="D161" s="6" t="s">
        <v>270</v>
      </c>
      <c r="E161" s="3" t="s">
        <v>271</v>
      </c>
      <c r="F161" s="62">
        <f>SUM(F162:F163)</f>
        <v>342.9</v>
      </c>
      <c r="G161" s="62">
        <f t="shared" ref="G161:I161" si="75">SUM(G162:G163)</f>
        <v>342.9</v>
      </c>
      <c r="H161" s="62">
        <f t="shared" si="75"/>
        <v>44.010000000000005</v>
      </c>
      <c r="I161" s="62">
        <f t="shared" si="75"/>
        <v>44.010000000000005</v>
      </c>
      <c r="J161" s="270">
        <f t="shared" si="56"/>
        <v>12.834645669291342</v>
      </c>
      <c r="K161" s="270">
        <f t="shared" si="57"/>
        <v>100</v>
      </c>
    </row>
    <row r="162" spans="1:11" x14ac:dyDescent="0.25">
      <c r="A162" s="81"/>
      <c r="B162" s="81"/>
      <c r="C162" s="6"/>
      <c r="D162" s="6"/>
      <c r="E162" s="3" t="s">
        <v>147</v>
      </c>
      <c r="F162" s="62">
        <v>114.1</v>
      </c>
      <c r="G162" s="62">
        <v>114.1</v>
      </c>
      <c r="H162" s="62">
        <v>12.285</v>
      </c>
      <c r="I162" s="62">
        <v>12.285</v>
      </c>
      <c r="J162" s="270">
        <f t="shared" si="56"/>
        <v>10.766871165644172</v>
      </c>
      <c r="K162" s="270">
        <f t="shared" si="57"/>
        <v>100</v>
      </c>
    </row>
    <row r="163" spans="1:11" x14ac:dyDescent="0.25">
      <c r="A163" s="81"/>
      <c r="B163" s="81"/>
      <c r="C163" s="6"/>
      <c r="D163" s="6"/>
      <c r="E163" s="3" t="s">
        <v>101</v>
      </c>
      <c r="F163" s="62">
        <v>228.8</v>
      </c>
      <c r="G163" s="62">
        <v>228.8</v>
      </c>
      <c r="H163" s="62">
        <v>31.725000000000001</v>
      </c>
      <c r="I163" s="62">
        <v>31.725000000000001</v>
      </c>
      <c r="J163" s="270">
        <f t="shared" si="56"/>
        <v>13.865821678321677</v>
      </c>
      <c r="K163" s="270">
        <f t="shared" si="57"/>
        <v>100</v>
      </c>
    </row>
    <row r="164" spans="1:11" ht="39" x14ac:dyDescent="0.25">
      <c r="A164" s="81"/>
      <c r="B164" s="81"/>
      <c r="C164" s="6" t="s">
        <v>422</v>
      </c>
      <c r="D164" s="6"/>
      <c r="E164" s="3" t="s">
        <v>450</v>
      </c>
      <c r="F164" s="71">
        <f>F165+F166</f>
        <v>31.2</v>
      </c>
      <c r="G164" s="71">
        <f t="shared" ref="G164:I164" si="76">G165+G166</f>
        <v>31.2</v>
      </c>
      <c r="H164" s="71">
        <f t="shared" si="76"/>
        <v>0</v>
      </c>
      <c r="I164" s="71">
        <f t="shared" si="76"/>
        <v>0</v>
      </c>
      <c r="J164" s="272">
        <f t="shared" si="56"/>
        <v>0</v>
      </c>
      <c r="K164" s="272"/>
    </row>
    <row r="165" spans="1:11" x14ac:dyDescent="0.25">
      <c r="A165" s="81"/>
      <c r="B165" s="81"/>
      <c r="C165" s="6"/>
      <c r="D165" s="6" t="s">
        <v>270</v>
      </c>
      <c r="E165" s="3" t="s">
        <v>271</v>
      </c>
      <c r="F165" s="71">
        <v>27.4</v>
      </c>
      <c r="G165" s="71">
        <v>27.4</v>
      </c>
      <c r="H165" s="71">
        <v>0</v>
      </c>
      <c r="I165" s="71">
        <v>0</v>
      </c>
      <c r="J165" s="272">
        <f t="shared" si="56"/>
        <v>0</v>
      </c>
      <c r="K165" s="272"/>
    </row>
    <row r="166" spans="1:11" ht="26.25" x14ac:dyDescent="0.25">
      <c r="A166" s="81"/>
      <c r="B166" s="81"/>
      <c r="C166" s="6"/>
      <c r="D166" s="6" t="s">
        <v>445</v>
      </c>
      <c r="E166" s="3" t="s">
        <v>446</v>
      </c>
      <c r="F166" s="71">
        <v>3.8</v>
      </c>
      <c r="G166" s="71">
        <v>3.8</v>
      </c>
      <c r="H166" s="71">
        <v>0</v>
      </c>
      <c r="I166" s="71">
        <v>0</v>
      </c>
      <c r="J166" s="272">
        <f t="shared" si="56"/>
        <v>0</v>
      </c>
      <c r="K166" s="272"/>
    </row>
    <row r="167" spans="1:11" x14ac:dyDescent="0.25">
      <c r="A167" s="81"/>
      <c r="B167" s="81"/>
      <c r="C167" s="6" t="s">
        <v>423</v>
      </c>
      <c r="D167" s="6"/>
      <c r="E167" s="3" t="s">
        <v>451</v>
      </c>
      <c r="F167" s="71">
        <f>F168</f>
        <v>20</v>
      </c>
      <c r="G167" s="71">
        <f t="shared" ref="G167:I167" si="77">G168</f>
        <v>20</v>
      </c>
      <c r="H167" s="71">
        <f t="shared" si="77"/>
        <v>0</v>
      </c>
      <c r="I167" s="71">
        <f t="shared" si="77"/>
        <v>0</v>
      </c>
      <c r="J167" s="272">
        <f t="shared" si="56"/>
        <v>0</v>
      </c>
      <c r="K167" s="272"/>
    </row>
    <row r="168" spans="1:11" ht="26.25" x14ac:dyDescent="0.25">
      <c r="A168" s="81"/>
      <c r="B168" s="81"/>
      <c r="C168" s="6"/>
      <c r="D168" s="6" t="s">
        <v>445</v>
      </c>
      <c r="E168" s="3" t="s">
        <v>446</v>
      </c>
      <c r="F168" s="71">
        <v>20</v>
      </c>
      <c r="G168" s="71">
        <v>20</v>
      </c>
      <c r="H168" s="71">
        <v>0</v>
      </c>
      <c r="I168" s="71">
        <v>0</v>
      </c>
      <c r="J168" s="272">
        <f t="shared" si="56"/>
        <v>0</v>
      </c>
      <c r="K168" s="272"/>
    </row>
    <row r="169" spans="1:11" ht="38.25" x14ac:dyDescent="0.25">
      <c r="A169" s="95"/>
      <c r="B169" s="95"/>
      <c r="C169" s="96" t="s">
        <v>342</v>
      </c>
      <c r="D169" s="95"/>
      <c r="E169" s="97" t="s">
        <v>343</v>
      </c>
      <c r="F169" s="98">
        <f t="shared" ref="F169:I171" si="78">F170</f>
        <v>145.19999999999999</v>
      </c>
      <c r="G169" s="98">
        <f t="shared" si="78"/>
        <v>145.19999999999999</v>
      </c>
      <c r="H169" s="98">
        <f t="shared" si="78"/>
        <v>5.7</v>
      </c>
      <c r="I169" s="98">
        <f t="shared" si="78"/>
        <v>5.7</v>
      </c>
      <c r="J169" s="267">
        <f t="shared" si="56"/>
        <v>3.9256198347107438</v>
      </c>
      <c r="K169" s="267">
        <f t="shared" si="57"/>
        <v>100</v>
      </c>
    </row>
    <row r="170" spans="1:11" x14ac:dyDescent="0.25">
      <c r="A170" s="31"/>
      <c r="B170" s="31"/>
      <c r="C170" s="31" t="s">
        <v>358</v>
      </c>
      <c r="D170" s="31"/>
      <c r="E170" s="20" t="s">
        <v>359</v>
      </c>
      <c r="F170" s="63">
        <f t="shared" si="78"/>
        <v>145.19999999999999</v>
      </c>
      <c r="G170" s="63">
        <f t="shared" si="78"/>
        <v>145.19999999999999</v>
      </c>
      <c r="H170" s="63">
        <f t="shared" si="78"/>
        <v>5.7</v>
      </c>
      <c r="I170" s="63">
        <f t="shared" si="78"/>
        <v>5.7</v>
      </c>
      <c r="J170" s="269">
        <f t="shared" si="56"/>
        <v>3.9256198347107438</v>
      </c>
      <c r="K170" s="269">
        <f t="shared" si="57"/>
        <v>100</v>
      </c>
    </row>
    <row r="171" spans="1:11" x14ac:dyDescent="0.25">
      <c r="A171" s="81"/>
      <c r="B171" s="81"/>
      <c r="C171" s="6" t="s">
        <v>360</v>
      </c>
      <c r="D171" s="6"/>
      <c r="E171" s="53" t="s">
        <v>452</v>
      </c>
      <c r="F171" s="62">
        <f>F172</f>
        <v>145.19999999999999</v>
      </c>
      <c r="G171" s="62">
        <f t="shared" si="78"/>
        <v>145.19999999999999</v>
      </c>
      <c r="H171" s="62">
        <f t="shared" si="78"/>
        <v>5.7</v>
      </c>
      <c r="I171" s="62">
        <f t="shared" si="78"/>
        <v>5.7</v>
      </c>
      <c r="J171" s="270">
        <f t="shared" si="56"/>
        <v>3.9256198347107438</v>
      </c>
      <c r="K171" s="270">
        <f t="shared" si="57"/>
        <v>100</v>
      </c>
    </row>
    <row r="172" spans="1:11" x14ac:dyDescent="0.25">
      <c r="A172" s="81"/>
      <c r="B172" s="81"/>
      <c r="C172" s="6"/>
      <c r="D172" s="6" t="s">
        <v>270</v>
      </c>
      <c r="E172" s="3" t="s">
        <v>271</v>
      </c>
      <c r="F172" s="62">
        <v>145.19999999999999</v>
      </c>
      <c r="G172" s="62">
        <v>145.19999999999999</v>
      </c>
      <c r="H172" s="62">
        <v>5.7</v>
      </c>
      <c r="I172" s="62">
        <v>5.7</v>
      </c>
      <c r="J172" s="270">
        <f t="shared" si="56"/>
        <v>3.9256198347107438</v>
      </c>
      <c r="K172" s="270">
        <f t="shared" si="57"/>
        <v>100</v>
      </c>
    </row>
    <row r="173" spans="1:11" x14ac:dyDescent="0.25">
      <c r="A173" s="91"/>
      <c r="B173" s="17" t="s">
        <v>546</v>
      </c>
      <c r="C173" s="92"/>
      <c r="D173" s="91"/>
      <c r="E173" s="85" t="s">
        <v>547</v>
      </c>
      <c r="F173" s="65">
        <f t="shared" ref="F173:I173" si="79">F174+F199+F206+F249</f>
        <v>129359.30485000001</v>
      </c>
      <c r="G173" s="65">
        <f t="shared" si="79"/>
        <v>131611.47334</v>
      </c>
      <c r="H173" s="65">
        <f t="shared" si="79"/>
        <v>7665.0280000000002</v>
      </c>
      <c r="I173" s="65">
        <f t="shared" si="79"/>
        <v>7654.5798899999991</v>
      </c>
      <c r="J173" s="271">
        <f t="shared" si="56"/>
        <v>5.8160430057837376</v>
      </c>
      <c r="K173" s="271">
        <f t="shared" si="57"/>
        <v>99.863691169816988</v>
      </c>
    </row>
    <row r="174" spans="1:11" x14ac:dyDescent="0.25">
      <c r="A174" s="91"/>
      <c r="B174" s="17" t="s">
        <v>548</v>
      </c>
      <c r="C174" s="92"/>
      <c r="D174" s="17"/>
      <c r="E174" s="112" t="s">
        <v>549</v>
      </c>
      <c r="F174" s="65">
        <f>F175+F195</f>
        <v>519.40000000000009</v>
      </c>
      <c r="G174" s="65">
        <f t="shared" ref="G174:I174" si="80">G175+G195</f>
        <v>519.40000000000009</v>
      </c>
      <c r="H174" s="65">
        <f t="shared" si="80"/>
        <v>57.6</v>
      </c>
      <c r="I174" s="65">
        <f t="shared" si="80"/>
        <v>57.6</v>
      </c>
      <c r="J174" s="271">
        <f t="shared" si="56"/>
        <v>11.089718906430496</v>
      </c>
      <c r="K174" s="271">
        <f t="shared" si="57"/>
        <v>100</v>
      </c>
    </row>
    <row r="175" spans="1:11" x14ac:dyDescent="0.25">
      <c r="A175" s="91"/>
      <c r="B175" s="17"/>
      <c r="C175" s="92" t="s">
        <v>3</v>
      </c>
      <c r="D175" s="91"/>
      <c r="E175" s="112" t="s">
        <v>4</v>
      </c>
      <c r="F175" s="65">
        <f>F176+F190</f>
        <v>346.6</v>
      </c>
      <c r="G175" s="65">
        <f t="shared" ref="G175:I175" si="81">G176+G190</f>
        <v>346.6</v>
      </c>
      <c r="H175" s="65">
        <f t="shared" si="81"/>
        <v>0</v>
      </c>
      <c r="I175" s="65">
        <f t="shared" si="81"/>
        <v>0</v>
      </c>
      <c r="J175" s="271">
        <f t="shared" si="56"/>
        <v>0</v>
      </c>
      <c r="K175" s="271"/>
    </row>
    <row r="176" spans="1:11" ht="25.5" x14ac:dyDescent="0.25">
      <c r="A176" s="95"/>
      <c r="B176" s="95"/>
      <c r="C176" s="96" t="s">
        <v>272</v>
      </c>
      <c r="D176" s="95"/>
      <c r="E176" s="97" t="s">
        <v>273</v>
      </c>
      <c r="F176" s="98">
        <f>F177</f>
        <v>233.60000000000002</v>
      </c>
      <c r="G176" s="98">
        <f t="shared" ref="G176:I176" si="82">G177</f>
        <v>233.60000000000002</v>
      </c>
      <c r="H176" s="98">
        <f t="shared" si="82"/>
        <v>0</v>
      </c>
      <c r="I176" s="98">
        <f t="shared" si="82"/>
        <v>0</v>
      </c>
      <c r="J176" s="267">
        <f t="shared" si="56"/>
        <v>0</v>
      </c>
      <c r="K176" s="267"/>
    </row>
    <row r="177" spans="1:11" ht="26.25" x14ac:dyDescent="0.25">
      <c r="A177" s="29"/>
      <c r="B177" s="29"/>
      <c r="C177" s="29" t="s">
        <v>426</v>
      </c>
      <c r="D177" s="29"/>
      <c r="E177" s="48" t="s">
        <v>427</v>
      </c>
      <c r="F177" s="66">
        <f>F178+F181</f>
        <v>233.60000000000002</v>
      </c>
      <c r="G177" s="66">
        <f t="shared" ref="G177:I177" si="83">G178+G181</f>
        <v>233.60000000000002</v>
      </c>
      <c r="H177" s="66">
        <f t="shared" si="83"/>
        <v>0</v>
      </c>
      <c r="I177" s="66">
        <f t="shared" si="83"/>
        <v>0</v>
      </c>
      <c r="J177" s="268">
        <f t="shared" si="56"/>
        <v>0</v>
      </c>
      <c r="K177" s="268"/>
    </row>
    <row r="178" spans="1:11" x14ac:dyDescent="0.25">
      <c r="A178" s="31"/>
      <c r="B178" s="31"/>
      <c r="C178" s="31" t="s">
        <v>428</v>
      </c>
      <c r="D178" s="31"/>
      <c r="E178" s="20" t="s">
        <v>340</v>
      </c>
      <c r="F178" s="63">
        <f t="shared" ref="F178:I179" si="84">F179</f>
        <v>112.7</v>
      </c>
      <c r="G178" s="63">
        <f t="shared" si="84"/>
        <v>112.7</v>
      </c>
      <c r="H178" s="63">
        <f t="shared" si="84"/>
        <v>0</v>
      </c>
      <c r="I178" s="63">
        <f t="shared" si="84"/>
        <v>0</v>
      </c>
      <c r="J178" s="269">
        <f t="shared" si="56"/>
        <v>0</v>
      </c>
      <c r="K178" s="269"/>
    </row>
    <row r="179" spans="1:11" x14ac:dyDescent="0.25">
      <c r="A179" s="6"/>
      <c r="B179" s="6"/>
      <c r="C179" s="6" t="s">
        <v>429</v>
      </c>
      <c r="D179" s="6"/>
      <c r="E179" s="19" t="s">
        <v>274</v>
      </c>
      <c r="F179" s="71">
        <f t="shared" si="84"/>
        <v>112.7</v>
      </c>
      <c r="G179" s="71">
        <f t="shared" si="84"/>
        <v>112.7</v>
      </c>
      <c r="H179" s="71">
        <f t="shared" si="84"/>
        <v>0</v>
      </c>
      <c r="I179" s="71">
        <f t="shared" si="84"/>
        <v>0</v>
      </c>
      <c r="J179" s="272">
        <f t="shared" si="56"/>
        <v>0</v>
      </c>
      <c r="K179" s="272"/>
    </row>
    <row r="180" spans="1:11" x14ac:dyDescent="0.25">
      <c r="A180" s="6"/>
      <c r="B180" s="6"/>
      <c r="C180" s="6"/>
      <c r="D180" s="6" t="s">
        <v>270</v>
      </c>
      <c r="E180" s="3" t="s">
        <v>271</v>
      </c>
      <c r="F180" s="71">
        <v>112.7</v>
      </c>
      <c r="G180" s="71">
        <v>112.7</v>
      </c>
      <c r="H180" s="71">
        <v>0</v>
      </c>
      <c r="I180" s="71">
        <v>0</v>
      </c>
      <c r="J180" s="272">
        <f t="shared" si="56"/>
        <v>0</v>
      </c>
      <c r="K180" s="272"/>
    </row>
    <row r="181" spans="1:11" x14ac:dyDescent="0.25">
      <c r="A181" s="31"/>
      <c r="B181" s="31"/>
      <c r="C181" s="31" t="s">
        <v>430</v>
      </c>
      <c r="D181" s="31"/>
      <c r="E181" s="20" t="s">
        <v>341</v>
      </c>
      <c r="F181" s="63">
        <f>F182+F184+F186+F188</f>
        <v>120.9</v>
      </c>
      <c r="G181" s="63">
        <f t="shared" ref="G181:I181" si="85">G182+G184+G186+G188</f>
        <v>120.9</v>
      </c>
      <c r="H181" s="63">
        <f t="shared" si="85"/>
        <v>0</v>
      </c>
      <c r="I181" s="63">
        <f t="shared" si="85"/>
        <v>0</v>
      </c>
      <c r="J181" s="269">
        <f t="shared" si="56"/>
        <v>0</v>
      </c>
      <c r="K181" s="269"/>
    </row>
    <row r="182" spans="1:11" ht="26.25" x14ac:dyDescent="0.25">
      <c r="A182" s="81"/>
      <c r="B182" s="81"/>
      <c r="C182" s="6" t="s">
        <v>431</v>
      </c>
      <c r="D182" s="6"/>
      <c r="E182" s="19" t="s">
        <v>275</v>
      </c>
      <c r="F182" s="71">
        <f>F183</f>
        <v>32.6</v>
      </c>
      <c r="G182" s="71">
        <f t="shared" ref="G182:I182" si="86">G183</f>
        <v>32.6</v>
      </c>
      <c r="H182" s="71">
        <f t="shared" si="86"/>
        <v>0</v>
      </c>
      <c r="I182" s="71">
        <f t="shared" si="86"/>
        <v>0</v>
      </c>
      <c r="J182" s="272">
        <f t="shared" si="56"/>
        <v>0</v>
      </c>
      <c r="K182" s="272"/>
    </row>
    <row r="183" spans="1:11" x14ac:dyDescent="0.25">
      <c r="A183" s="81"/>
      <c r="B183" s="81"/>
      <c r="C183" s="6"/>
      <c r="D183" s="6" t="s">
        <v>270</v>
      </c>
      <c r="E183" s="3" t="s">
        <v>271</v>
      </c>
      <c r="F183" s="71">
        <v>32.6</v>
      </c>
      <c r="G183" s="71">
        <v>32.6</v>
      </c>
      <c r="H183" s="71">
        <v>0</v>
      </c>
      <c r="I183" s="71">
        <v>0</v>
      </c>
      <c r="J183" s="272">
        <f t="shared" si="56"/>
        <v>0</v>
      </c>
      <c r="K183" s="272"/>
    </row>
    <row r="184" spans="1:11" x14ac:dyDescent="0.25">
      <c r="A184" s="81"/>
      <c r="B184" s="81"/>
      <c r="C184" s="6" t="s">
        <v>432</v>
      </c>
      <c r="D184" s="6"/>
      <c r="E184" s="19" t="s">
        <v>276</v>
      </c>
      <c r="F184" s="71">
        <f>F185</f>
        <v>40</v>
      </c>
      <c r="G184" s="71">
        <f t="shared" ref="G184:I184" si="87">G185</f>
        <v>40</v>
      </c>
      <c r="H184" s="71">
        <f t="shared" si="87"/>
        <v>0</v>
      </c>
      <c r="I184" s="71">
        <f t="shared" si="87"/>
        <v>0</v>
      </c>
      <c r="J184" s="272">
        <f t="shared" si="56"/>
        <v>0</v>
      </c>
      <c r="K184" s="272"/>
    </row>
    <row r="185" spans="1:11" x14ac:dyDescent="0.25">
      <c r="A185" s="81"/>
      <c r="B185" s="81"/>
      <c r="C185" s="6"/>
      <c r="D185" s="6" t="s">
        <v>270</v>
      </c>
      <c r="E185" s="3" t="s">
        <v>271</v>
      </c>
      <c r="F185" s="71">
        <v>40</v>
      </c>
      <c r="G185" s="71">
        <v>40</v>
      </c>
      <c r="H185" s="71">
        <v>0</v>
      </c>
      <c r="I185" s="71">
        <v>0</v>
      </c>
      <c r="J185" s="272">
        <f t="shared" si="56"/>
        <v>0</v>
      </c>
      <c r="K185" s="272"/>
    </row>
    <row r="186" spans="1:11" x14ac:dyDescent="0.25">
      <c r="A186" s="81"/>
      <c r="B186" s="81"/>
      <c r="C186" s="6" t="s">
        <v>433</v>
      </c>
      <c r="D186" s="6"/>
      <c r="E186" s="19" t="s">
        <v>277</v>
      </c>
      <c r="F186" s="71">
        <f>F187</f>
        <v>25.4</v>
      </c>
      <c r="G186" s="71">
        <f t="shared" ref="G186:I186" si="88">G187</f>
        <v>25.4</v>
      </c>
      <c r="H186" s="71">
        <f t="shared" si="88"/>
        <v>0</v>
      </c>
      <c r="I186" s="71">
        <f t="shared" si="88"/>
        <v>0</v>
      </c>
      <c r="J186" s="272">
        <f t="shared" si="56"/>
        <v>0</v>
      </c>
      <c r="K186" s="272"/>
    </row>
    <row r="187" spans="1:11" x14ac:dyDescent="0.25">
      <c r="A187" s="81"/>
      <c r="B187" s="81"/>
      <c r="C187" s="6"/>
      <c r="D187" s="6" t="s">
        <v>270</v>
      </c>
      <c r="E187" s="3" t="s">
        <v>271</v>
      </c>
      <c r="F187" s="71">
        <v>25.4</v>
      </c>
      <c r="G187" s="71">
        <v>25.4</v>
      </c>
      <c r="H187" s="71">
        <v>0</v>
      </c>
      <c r="I187" s="71">
        <v>0</v>
      </c>
      <c r="J187" s="272">
        <f t="shared" si="56"/>
        <v>0</v>
      </c>
      <c r="K187" s="272"/>
    </row>
    <row r="188" spans="1:11" x14ac:dyDescent="0.25">
      <c r="A188" s="81"/>
      <c r="B188" s="81"/>
      <c r="C188" s="6" t="s">
        <v>434</v>
      </c>
      <c r="D188" s="6"/>
      <c r="E188" s="19" t="s">
        <v>278</v>
      </c>
      <c r="F188" s="71">
        <f>F189</f>
        <v>22.9</v>
      </c>
      <c r="G188" s="71">
        <f t="shared" ref="G188:I188" si="89">G189</f>
        <v>22.9</v>
      </c>
      <c r="H188" s="71">
        <f t="shared" si="89"/>
        <v>0</v>
      </c>
      <c r="I188" s="71">
        <f t="shared" si="89"/>
        <v>0</v>
      </c>
      <c r="J188" s="272">
        <f t="shared" si="56"/>
        <v>0</v>
      </c>
      <c r="K188" s="272"/>
    </row>
    <row r="189" spans="1:11" x14ac:dyDescent="0.25">
      <c r="A189" s="81"/>
      <c r="B189" s="81"/>
      <c r="C189" s="6"/>
      <c r="D189" s="6" t="s">
        <v>270</v>
      </c>
      <c r="E189" s="3" t="s">
        <v>271</v>
      </c>
      <c r="F189" s="71">
        <v>22.9</v>
      </c>
      <c r="G189" s="71">
        <v>22.9</v>
      </c>
      <c r="H189" s="71">
        <v>0</v>
      </c>
      <c r="I189" s="71">
        <v>0</v>
      </c>
      <c r="J189" s="272">
        <f t="shared" si="56"/>
        <v>0</v>
      </c>
      <c r="K189" s="272"/>
    </row>
    <row r="190" spans="1:11" ht="25.5" x14ac:dyDescent="0.25">
      <c r="A190" s="95"/>
      <c r="B190" s="95"/>
      <c r="C190" s="96" t="s">
        <v>279</v>
      </c>
      <c r="D190" s="95"/>
      <c r="E190" s="97" t="s">
        <v>280</v>
      </c>
      <c r="F190" s="98">
        <f t="shared" ref="F190:I193" si="90">F191</f>
        <v>113</v>
      </c>
      <c r="G190" s="98">
        <f t="shared" si="90"/>
        <v>113</v>
      </c>
      <c r="H190" s="98">
        <f t="shared" si="90"/>
        <v>0</v>
      </c>
      <c r="I190" s="98">
        <f t="shared" si="90"/>
        <v>0</v>
      </c>
      <c r="J190" s="267">
        <f t="shared" si="56"/>
        <v>0</v>
      </c>
      <c r="K190" s="267"/>
    </row>
    <row r="191" spans="1:11" ht="26.25" x14ac:dyDescent="0.25">
      <c r="A191" s="29"/>
      <c r="B191" s="29"/>
      <c r="C191" s="29" t="s">
        <v>288</v>
      </c>
      <c r="D191" s="29"/>
      <c r="E191" s="48" t="s">
        <v>289</v>
      </c>
      <c r="F191" s="66">
        <f t="shared" si="90"/>
        <v>113</v>
      </c>
      <c r="G191" s="66">
        <f t="shared" si="90"/>
        <v>113</v>
      </c>
      <c r="H191" s="66">
        <f t="shared" si="90"/>
        <v>0</v>
      </c>
      <c r="I191" s="66">
        <f t="shared" si="90"/>
        <v>0</v>
      </c>
      <c r="J191" s="268">
        <f t="shared" si="56"/>
        <v>0</v>
      </c>
      <c r="K191" s="268"/>
    </row>
    <row r="192" spans="1:11" ht="26.25" x14ac:dyDescent="0.25">
      <c r="A192" s="31"/>
      <c r="B192" s="31"/>
      <c r="C192" s="31" t="s">
        <v>304</v>
      </c>
      <c r="D192" s="34"/>
      <c r="E192" s="20" t="s">
        <v>447</v>
      </c>
      <c r="F192" s="63">
        <f t="shared" si="90"/>
        <v>113</v>
      </c>
      <c r="G192" s="63">
        <f t="shared" si="90"/>
        <v>113</v>
      </c>
      <c r="H192" s="63">
        <f t="shared" si="90"/>
        <v>0</v>
      </c>
      <c r="I192" s="63">
        <f t="shared" si="90"/>
        <v>0</v>
      </c>
      <c r="J192" s="269">
        <f t="shared" si="56"/>
        <v>0</v>
      </c>
      <c r="K192" s="269"/>
    </row>
    <row r="193" spans="1:12" ht="25.5" x14ac:dyDescent="0.25">
      <c r="A193" s="81"/>
      <c r="B193" s="81"/>
      <c r="C193" s="16" t="s">
        <v>477</v>
      </c>
      <c r="D193" s="16"/>
      <c r="E193" s="1" t="s">
        <v>502</v>
      </c>
      <c r="F193" s="71">
        <f>F194</f>
        <v>113</v>
      </c>
      <c r="G193" s="71">
        <f t="shared" si="90"/>
        <v>113</v>
      </c>
      <c r="H193" s="71">
        <f t="shared" si="90"/>
        <v>0</v>
      </c>
      <c r="I193" s="71">
        <f t="shared" si="90"/>
        <v>0</v>
      </c>
      <c r="J193" s="272">
        <f t="shared" si="56"/>
        <v>0</v>
      </c>
      <c r="K193" s="272"/>
    </row>
    <row r="194" spans="1:12" x14ac:dyDescent="0.25">
      <c r="A194" s="81"/>
      <c r="B194" s="81"/>
      <c r="C194" s="16"/>
      <c r="D194" s="6" t="s">
        <v>270</v>
      </c>
      <c r="E194" s="3" t="s">
        <v>271</v>
      </c>
      <c r="F194" s="71">
        <v>113</v>
      </c>
      <c r="G194" s="71">
        <v>113</v>
      </c>
      <c r="H194" s="71">
        <v>0</v>
      </c>
      <c r="I194" s="71">
        <v>0</v>
      </c>
      <c r="J194" s="272">
        <f t="shared" si="56"/>
        <v>0</v>
      </c>
      <c r="K194" s="272"/>
    </row>
    <row r="195" spans="1:12" x14ac:dyDescent="0.25">
      <c r="A195" s="101"/>
      <c r="B195" s="101"/>
      <c r="C195" s="102" t="s">
        <v>524</v>
      </c>
      <c r="D195" s="103"/>
      <c r="E195" s="125" t="s">
        <v>525</v>
      </c>
      <c r="F195" s="105">
        <f t="shared" ref="F195:I197" si="91">F196</f>
        <v>172.8</v>
      </c>
      <c r="G195" s="105">
        <f t="shared" si="91"/>
        <v>172.8</v>
      </c>
      <c r="H195" s="105">
        <f t="shared" si="91"/>
        <v>57.6</v>
      </c>
      <c r="I195" s="105">
        <f t="shared" si="91"/>
        <v>57.6</v>
      </c>
      <c r="J195" s="274">
        <f t="shared" si="56"/>
        <v>33.333333333333329</v>
      </c>
      <c r="K195" s="274">
        <f t="shared" si="57"/>
        <v>100</v>
      </c>
    </row>
    <row r="196" spans="1:12" ht="25.5" x14ac:dyDescent="0.25">
      <c r="A196" s="126"/>
      <c r="B196" s="126"/>
      <c r="C196" s="127" t="s">
        <v>383</v>
      </c>
      <c r="D196" s="128"/>
      <c r="E196" s="129" t="s">
        <v>384</v>
      </c>
      <c r="F196" s="130">
        <f t="shared" si="91"/>
        <v>172.8</v>
      </c>
      <c r="G196" s="130">
        <f t="shared" si="91"/>
        <v>172.8</v>
      </c>
      <c r="H196" s="130">
        <f t="shared" si="91"/>
        <v>57.6</v>
      </c>
      <c r="I196" s="130">
        <f t="shared" si="91"/>
        <v>57.6</v>
      </c>
      <c r="J196" s="282">
        <f t="shared" si="56"/>
        <v>33.333333333333329</v>
      </c>
      <c r="K196" s="282">
        <f t="shared" si="57"/>
        <v>100</v>
      </c>
    </row>
    <row r="197" spans="1:12" ht="26.25" x14ac:dyDescent="0.25">
      <c r="A197" s="81"/>
      <c r="B197" s="81"/>
      <c r="C197" s="6" t="s">
        <v>398</v>
      </c>
      <c r="D197" s="6"/>
      <c r="E197" s="8" t="s">
        <v>399</v>
      </c>
      <c r="F197" s="62">
        <f t="shared" si="91"/>
        <v>172.8</v>
      </c>
      <c r="G197" s="62">
        <f t="shared" si="91"/>
        <v>172.8</v>
      </c>
      <c r="H197" s="62">
        <f t="shared" si="91"/>
        <v>57.6</v>
      </c>
      <c r="I197" s="62">
        <f t="shared" si="91"/>
        <v>57.6</v>
      </c>
      <c r="J197" s="270">
        <f t="shared" si="56"/>
        <v>33.333333333333329</v>
      </c>
      <c r="K197" s="270">
        <f t="shared" si="57"/>
        <v>100</v>
      </c>
    </row>
    <row r="198" spans="1:12" x14ac:dyDescent="0.25">
      <c r="A198" s="81"/>
      <c r="B198" s="81"/>
      <c r="C198" s="6"/>
      <c r="D198" s="6" t="s">
        <v>270</v>
      </c>
      <c r="E198" s="3" t="s">
        <v>271</v>
      </c>
      <c r="F198" s="62">
        <v>172.8</v>
      </c>
      <c r="G198" s="62">
        <v>172.8</v>
      </c>
      <c r="H198" s="62">
        <v>57.6</v>
      </c>
      <c r="I198" s="62">
        <v>57.6</v>
      </c>
      <c r="J198" s="270">
        <f t="shared" si="56"/>
        <v>33.333333333333329</v>
      </c>
      <c r="K198" s="270">
        <f t="shared" si="57"/>
        <v>100</v>
      </c>
    </row>
    <row r="199" spans="1:12" x14ac:dyDescent="0.25">
      <c r="A199" s="91"/>
      <c r="B199" s="17" t="s">
        <v>550</v>
      </c>
      <c r="C199" s="92"/>
      <c r="D199" s="91"/>
      <c r="E199" s="85" t="s">
        <v>551</v>
      </c>
      <c r="F199" s="113">
        <f>F201</f>
        <v>3807.2</v>
      </c>
      <c r="G199" s="113">
        <f t="shared" ref="G199:I199" si="92">G201</f>
        <v>3807.2</v>
      </c>
      <c r="H199" s="113">
        <f t="shared" si="92"/>
        <v>964.9</v>
      </c>
      <c r="I199" s="113">
        <f t="shared" si="92"/>
        <v>964.84910000000002</v>
      </c>
      <c r="J199" s="276">
        <f t="shared" si="56"/>
        <v>25.342747951250267</v>
      </c>
      <c r="K199" s="276">
        <f t="shared" si="57"/>
        <v>99.994724841952547</v>
      </c>
    </row>
    <row r="200" spans="1:12" x14ac:dyDescent="0.25">
      <c r="A200" s="91"/>
      <c r="B200" s="17"/>
      <c r="C200" s="92" t="s">
        <v>3</v>
      </c>
      <c r="D200" s="91"/>
      <c r="E200" s="112" t="s">
        <v>4</v>
      </c>
      <c r="F200" s="113">
        <f t="shared" ref="F200:I201" si="93">F201</f>
        <v>3807.2</v>
      </c>
      <c r="G200" s="113">
        <f t="shared" si="93"/>
        <v>3807.2</v>
      </c>
      <c r="H200" s="113">
        <f t="shared" si="93"/>
        <v>964.9</v>
      </c>
      <c r="I200" s="113">
        <f t="shared" si="93"/>
        <v>964.84910000000002</v>
      </c>
      <c r="J200" s="276">
        <f t="shared" si="56"/>
        <v>25.342747951250267</v>
      </c>
      <c r="K200" s="276">
        <f t="shared" si="57"/>
        <v>99.994724841952547</v>
      </c>
    </row>
    <row r="201" spans="1:12" ht="25.5" x14ac:dyDescent="0.25">
      <c r="A201" s="95"/>
      <c r="B201" s="95"/>
      <c r="C201" s="96" t="s">
        <v>316</v>
      </c>
      <c r="D201" s="95"/>
      <c r="E201" s="97" t="s">
        <v>317</v>
      </c>
      <c r="F201" s="98">
        <f t="shared" si="93"/>
        <v>3807.2</v>
      </c>
      <c r="G201" s="98">
        <f t="shared" si="93"/>
        <v>3807.2</v>
      </c>
      <c r="H201" s="98">
        <f t="shared" si="93"/>
        <v>964.9</v>
      </c>
      <c r="I201" s="98">
        <f t="shared" si="93"/>
        <v>964.84910000000002</v>
      </c>
      <c r="J201" s="267">
        <f t="shared" ref="J201:J264" si="94">I201/G201*100</f>
        <v>25.342747951250267</v>
      </c>
      <c r="K201" s="267">
        <f t="shared" ref="K201:K255" si="95">I201/H201*100</f>
        <v>99.994724841952547</v>
      </c>
    </row>
    <row r="202" spans="1:12" ht="26.25" x14ac:dyDescent="0.25">
      <c r="A202" s="29"/>
      <c r="B202" s="29"/>
      <c r="C202" s="29" t="s">
        <v>329</v>
      </c>
      <c r="D202" s="29"/>
      <c r="E202" s="30" t="s">
        <v>330</v>
      </c>
      <c r="F202" s="66">
        <f t="shared" ref="F202:I204" si="96">F203</f>
        <v>3807.2</v>
      </c>
      <c r="G202" s="66">
        <f t="shared" si="96"/>
        <v>3807.2</v>
      </c>
      <c r="H202" s="66">
        <f t="shared" si="96"/>
        <v>964.9</v>
      </c>
      <c r="I202" s="66">
        <f t="shared" si="96"/>
        <v>964.84910000000002</v>
      </c>
      <c r="J202" s="268">
        <f t="shared" si="94"/>
        <v>25.342747951250267</v>
      </c>
      <c r="K202" s="268">
        <f t="shared" si="95"/>
        <v>99.994724841952547</v>
      </c>
    </row>
    <row r="203" spans="1:12" ht="26.25" x14ac:dyDescent="0.25">
      <c r="A203" s="31"/>
      <c r="B203" s="31"/>
      <c r="C203" s="31" t="s">
        <v>331</v>
      </c>
      <c r="D203" s="31"/>
      <c r="E203" s="32" t="s">
        <v>332</v>
      </c>
      <c r="F203" s="63">
        <f t="shared" si="96"/>
        <v>3807.2</v>
      </c>
      <c r="G203" s="63">
        <f t="shared" si="96"/>
        <v>3807.2</v>
      </c>
      <c r="H203" s="63">
        <f t="shared" si="96"/>
        <v>964.9</v>
      </c>
      <c r="I203" s="63">
        <f t="shared" si="96"/>
        <v>964.84910000000002</v>
      </c>
      <c r="J203" s="269">
        <f t="shared" si="94"/>
        <v>25.342747951250267</v>
      </c>
      <c r="K203" s="269">
        <f t="shared" si="95"/>
        <v>99.994724841952547</v>
      </c>
    </row>
    <row r="204" spans="1:12" ht="26.25" x14ac:dyDescent="0.25">
      <c r="A204" s="81"/>
      <c r="B204" s="81"/>
      <c r="C204" s="6" t="s">
        <v>333</v>
      </c>
      <c r="D204" s="12"/>
      <c r="E204" s="3" t="s">
        <v>334</v>
      </c>
      <c r="F204" s="62">
        <f>F205</f>
        <v>3807.2</v>
      </c>
      <c r="G204" s="62">
        <f t="shared" si="96"/>
        <v>3807.2</v>
      </c>
      <c r="H204" s="62">
        <f t="shared" si="96"/>
        <v>964.9</v>
      </c>
      <c r="I204" s="62">
        <f t="shared" si="96"/>
        <v>964.84910000000002</v>
      </c>
      <c r="J204" s="270">
        <f t="shared" si="94"/>
        <v>25.342747951250267</v>
      </c>
      <c r="K204" s="270">
        <f t="shared" si="95"/>
        <v>99.994724841952547</v>
      </c>
    </row>
    <row r="205" spans="1:12" x14ac:dyDescent="0.25">
      <c r="A205" s="81"/>
      <c r="B205" s="81"/>
      <c r="C205" s="6"/>
      <c r="D205" s="6" t="s">
        <v>270</v>
      </c>
      <c r="E205" s="3" t="s">
        <v>271</v>
      </c>
      <c r="F205" s="62">
        <v>3807.2</v>
      </c>
      <c r="G205" s="62">
        <v>3807.2</v>
      </c>
      <c r="H205" s="62">
        <v>964.9</v>
      </c>
      <c r="I205" s="62">
        <v>964.84910000000002</v>
      </c>
      <c r="J205" s="270">
        <f t="shared" si="94"/>
        <v>25.342747951250267</v>
      </c>
      <c r="K205" s="270">
        <f t="shared" si="95"/>
        <v>99.994724841952547</v>
      </c>
    </row>
    <row r="206" spans="1:12" x14ac:dyDescent="0.25">
      <c r="A206" s="60"/>
      <c r="B206" s="17" t="s">
        <v>552</v>
      </c>
      <c r="C206" s="92"/>
      <c r="D206" s="91"/>
      <c r="E206" s="85" t="s">
        <v>553</v>
      </c>
      <c r="F206" s="113">
        <f t="shared" ref="F206:I207" si="97">F207</f>
        <v>110799.48245000001</v>
      </c>
      <c r="G206" s="113">
        <f t="shared" si="97"/>
        <v>112959.48245</v>
      </c>
      <c r="H206" s="113">
        <f t="shared" si="97"/>
        <v>5599</v>
      </c>
      <c r="I206" s="113">
        <f t="shared" si="97"/>
        <v>5598.2400799999996</v>
      </c>
      <c r="J206" s="276">
        <f t="shared" si="94"/>
        <v>4.9559717861472903</v>
      </c>
      <c r="K206" s="276">
        <f t="shared" si="95"/>
        <v>99.986427576352909</v>
      </c>
      <c r="L206" s="295"/>
    </row>
    <row r="207" spans="1:12" x14ac:dyDescent="0.25">
      <c r="A207" s="60"/>
      <c r="B207" s="17"/>
      <c r="C207" s="92" t="s">
        <v>3</v>
      </c>
      <c r="D207" s="91"/>
      <c r="E207" s="112" t="s">
        <v>4</v>
      </c>
      <c r="F207" s="113">
        <f t="shared" si="97"/>
        <v>110799.48245000001</v>
      </c>
      <c r="G207" s="113">
        <f t="shared" si="97"/>
        <v>112959.48245</v>
      </c>
      <c r="H207" s="113">
        <f t="shared" si="97"/>
        <v>5599</v>
      </c>
      <c r="I207" s="113">
        <f t="shared" si="97"/>
        <v>5598.2400799999996</v>
      </c>
      <c r="J207" s="276">
        <f t="shared" si="94"/>
        <v>4.9559717861472903</v>
      </c>
      <c r="K207" s="276">
        <f t="shared" si="95"/>
        <v>99.986427576352909</v>
      </c>
    </row>
    <row r="208" spans="1:12" ht="25.5" x14ac:dyDescent="0.25">
      <c r="A208" s="95"/>
      <c r="B208" s="95"/>
      <c r="C208" s="96" t="s">
        <v>316</v>
      </c>
      <c r="D208" s="95"/>
      <c r="E208" s="97" t="s">
        <v>317</v>
      </c>
      <c r="F208" s="98">
        <f>F209+F236</f>
        <v>110799.48245000001</v>
      </c>
      <c r="G208" s="98">
        <f t="shared" ref="G208:I208" si="98">G209+G236</f>
        <v>112959.48245</v>
      </c>
      <c r="H208" s="98">
        <f t="shared" si="98"/>
        <v>5599</v>
      </c>
      <c r="I208" s="98">
        <f t="shared" si="98"/>
        <v>5598.2400799999996</v>
      </c>
      <c r="J208" s="267">
        <f t="shared" si="94"/>
        <v>4.9559717861472903</v>
      </c>
      <c r="K208" s="267">
        <f t="shared" si="95"/>
        <v>99.986427576352909</v>
      </c>
    </row>
    <row r="209" spans="1:12" ht="26.25" x14ac:dyDescent="0.25">
      <c r="A209" s="29"/>
      <c r="B209" s="29"/>
      <c r="C209" s="29" t="s">
        <v>318</v>
      </c>
      <c r="D209" s="29"/>
      <c r="E209" s="30" t="s">
        <v>319</v>
      </c>
      <c r="F209" s="66">
        <f t="shared" ref="F209:I209" si="99">F210+F213+F216+F219+F228+F230</f>
        <v>105315.17000000001</v>
      </c>
      <c r="G209" s="66">
        <f t="shared" si="99"/>
        <v>107475.17</v>
      </c>
      <c r="H209" s="66">
        <f t="shared" si="99"/>
        <v>5599</v>
      </c>
      <c r="I209" s="66">
        <f t="shared" si="99"/>
        <v>5598.2400799999996</v>
      </c>
      <c r="J209" s="268">
        <f t="shared" si="94"/>
        <v>5.2088683181426925</v>
      </c>
      <c r="K209" s="268">
        <f t="shared" si="95"/>
        <v>99.986427576352909</v>
      </c>
    </row>
    <row r="210" spans="1:12" x14ac:dyDescent="0.25">
      <c r="A210" s="31"/>
      <c r="B210" s="31"/>
      <c r="C210" s="31" t="s">
        <v>320</v>
      </c>
      <c r="D210" s="31"/>
      <c r="E210" s="32" t="s">
        <v>321</v>
      </c>
      <c r="F210" s="63">
        <f>F211</f>
        <v>516</v>
      </c>
      <c r="G210" s="63">
        <f t="shared" ref="G210:I210" si="100">G211</f>
        <v>516</v>
      </c>
      <c r="H210" s="63">
        <f t="shared" si="100"/>
        <v>0</v>
      </c>
      <c r="I210" s="63">
        <f t="shared" si="100"/>
        <v>0</v>
      </c>
      <c r="J210" s="269">
        <f t="shared" si="94"/>
        <v>0</v>
      </c>
      <c r="K210" s="269"/>
    </row>
    <row r="211" spans="1:12" ht="26.25" x14ac:dyDescent="0.25">
      <c r="A211" s="6"/>
      <c r="B211" s="6"/>
      <c r="C211" s="6" t="s">
        <v>322</v>
      </c>
      <c r="D211" s="12"/>
      <c r="E211" s="3" t="s">
        <v>507</v>
      </c>
      <c r="F211" s="62">
        <f>SUM(F212)</f>
        <v>516</v>
      </c>
      <c r="G211" s="62">
        <f t="shared" ref="G211:I211" si="101">SUM(G212)</f>
        <v>516</v>
      </c>
      <c r="H211" s="62">
        <f t="shared" si="101"/>
        <v>0</v>
      </c>
      <c r="I211" s="62">
        <f t="shared" si="101"/>
        <v>0</v>
      </c>
      <c r="J211" s="270">
        <f t="shared" si="94"/>
        <v>0</v>
      </c>
      <c r="K211" s="270"/>
    </row>
    <row r="212" spans="1:12" x14ac:dyDescent="0.25">
      <c r="A212" s="6"/>
      <c r="B212" s="6"/>
      <c r="C212" s="6"/>
      <c r="D212" s="6" t="s">
        <v>270</v>
      </c>
      <c r="E212" s="3" t="s">
        <v>271</v>
      </c>
      <c r="F212" s="62">
        <v>516</v>
      </c>
      <c r="G212" s="62">
        <v>516</v>
      </c>
      <c r="H212" s="62">
        <v>0</v>
      </c>
      <c r="I212" s="62">
        <v>0</v>
      </c>
      <c r="J212" s="270">
        <f t="shared" si="94"/>
        <v>0</v>
      </c>
      <c r="K212" s="270"/>
    </row>
    <row r="213" spans="1:12" x14ac:dyDescent="0.25">
      <c r="A213" s="31"/>
      <c r="B213" s="31"/>
      <c r="C213" s="31" t="s">
        <v>766</v>
      </c>
      <c r="D213" s="31"/>
      <c r="E213" s="32" t="s">
        <v>767</v>
      </c>
      <c r="F213" s="63">
        <f>F214</f>
        <v>3150</v>
      </c>
      <c r="G213" s="63">
        <f t="shared" ref="G213:I213" si="102">G214</f>
        <v>3150</v>
      </c>
      <c r="H213" s="63">
        <f t="shared" si="102"/>
        <v>0</v>
      </c>
      <c r="I213" s="63">
        <f t="shared" si="102"/>
        <v>0</v>
      </c>
      <c r="J213" s="269">
        <f t="shared" si="94"/>
        <v>0</v>
      </c>
      <c r="K213" s="269"/>
    </row>
    <row r="214" spans="1:12" ht="26.25" x14ac:dyDescent="0.25">
      <c r="A214" s="6"/>
      <c r="B214" s="6"/>
      <c r="C214" s="6" t="s">
        <v>768</v>
      </c>
      <c r="D214" s="12"/>
      <c r="E214" s="3" t="s">
        <v>769</v>
      </c>
      <c r="F214" s="62">
        <f>SUM(F215)</f>
        <v>3150</v>
      </c>
      <c r="G214" s="62">
        <f t="shared" ref="G214:I214" si="103">SUM(G215)</f>
        <v>3150</v>
      </c>
      <c r="H214" s="62">
        <f t="shared" si="103"/>
        <v>0</v>
      </c>
      <c r="I214" s="62">
        <f t="shared" si="103"/>
        <v>0</v>
      </c>
      <c r="J214" s="270">
        <f t="shared" si="94"/>
        <v>0</v>
      </c>
      <c r="K214" s="270"/>
    </row>
    <row r="215" spans="1:12" x14ac:dyDescent="0.25">
      <c r="A215" s="6"/>
      <c r="B215" s="6"/>
      <c r="C215" s="6"/>
      <c r="D215" s="6" t="s">
        <v>270</v>
      </c>
      <c r="E215" s="3" t="s">
        <v>271</v>
      </c>
      <c r="F215" s="62">
        <v>3150</v>
      </c>
      <c r="G215" s="62">
        <v>3150</v>
      </c>
      <c r="H215" s="62">
        <v>0</v>
      </c>
      <c r="I215" s="62">
        <v>0</v>
      </c>
      <c r="J215" s="270">
        <f t="shared" si="94"/>
        <v>0</v>
      </c>
      <c r="K215" s="270"/>
    </row>
    <row r="216" spans="1:12" ht="26.25" x14ac:dyDescent="0.25">
      <c r="A216" s="31"/>
      <c r="B216" s="31"/>
      <c r="C216" s="31" t="s">
        <v>776</v>
      </c>
      <c r="D216" s="31"/>
      <c r="E216" s="32" t="s">
        <v>775</v>
      </c>
      <c r="F216" s="63">
        <f>F217</f>
        <v>974.9</v>
      </c>
      <c r="G216" s="63">
        <f t="shared" ref="G216:I216" si="104">G217</f>
        <v>974.9</v>
      </c>
      <c r="H216" s="63">
        <f t="shared" si="104"/>
        <v>0</v>
      </c>
      <c r="I216" s="63">
        <f t="shared" si="104"/>
        <v>0</v>
      </c>
      <c r="J216" s="269">
        <f t="shared" si="94"/>
        <v>0</v>
      </c>
      <c r="K216" s="269"/>
    </row>
    <row r="217" spans="1:12" ht="25.5" x14ac:dyDescent="0.25">
      <c r="A217" s="6"/>
      <c r="B217" s="6"/>
      <c r="C217" s="4" t="s">
        <v>777</v>
      </c>
      <c r="D217" s="4"/>
      <c r="E217" s="5" t="s">
        <v>778</v>
      </c>
      <c r="F217" s="62">
        <f>SUM(F218)</f>
        <v>974.9</v>
      </c>
      <c r="G217" s="62">
        <f t="shared" ref="G217:I217" si="105">SUM(G218)</f>
        <v>974.9</v>
      </c>
      <c r="H217" s="62">
        <f t="shared" si="105"/>
        <v>0</v>
      </c>
      <c r="I217" s="62">
        <f t="shared" si="105"/>
        <v>0</v>
      </c>
      <c r="J217" s="270">
        <f t="shared" si="94"/>
        <v>0</v>
      </c>
      <c r="K217" s="270"/>
    </row>
    <row r="218" spans="1:12" x14ac:dyDescent="0.25">
      <c r="A218" s="6"/>
      <c r="B218" s="6"/>
      <c r="C218" s="6"/>
      <c r="D218" s="6" t="s">
        <v>270</v>
      </c>
      <c r="E218" s="3" t="s">
        <v>271</v>
      </c>
      <c r="F218" s="62">
        <v>974.9</v>
      </c>
      <c r="G218" s="62">
        <v>974.9</v>
      </c>
      <c r="H218" s="62">
        <v>0</v>
      </c>
      <c r="I218" s="62">
        <v>0</v>
      </c>
      <c r="J218" s="270">
        <f t="shared" si="94"/>
        <v>0</v>
      </c>
      <c r="K218" s="270"/>
    </row>
    <row r="219" spans="1:12" ht="26.25" x14ac:dyDescent="0.25">
      <c r="A219" s="31"/>
      <c r="B219" s="31"/>
      <c r="C219" s="31" t="s">
        <v>323</v>
      </c>
      <c r="D219" s="31"/>
      <c r="E219" s="32" t="s">
        <v>324</v>
      </c>
      <c r="F219" s="63">
        <f>F220+F224+F226</f>
        <v>36601.599999999999</v>
      </c>
      <c r="G219" s="63">
        <f t="shared" ref="G219:I219" si="106">G220+G224+G226</f>
        <v>38761.599999999999</v>
      </c>
      <c r="H219" s="63">
        <f t="shared" si="106"/>
        <v>299</v>
      </c>
      <c r="I219" s="63">
        <f t="shared" si="106"/>
        <v>298.40305000000001</v>
      </c>
      <c r="J219" s="269">
        <f t="shared" si="94"/>
        <v>0.76984193118963107</v>
      </c>
      <c r="K219" s="269">
        <f t="shared" si="95"/>
        <v>99.800351170568575</v>
      </c>
    </row>
    <row r="220" spans="1:12" x14ac:dyDescent="0.25">
      <c r="A220" s="6"/>
      <c r="B220" s="6"/>
      <c r="C220" s="6" t="s">
        <v>325</v>
      </c>
      <c r="D220" s="12"/>
      <c r="E220" s="3" t="s">
        <v>508</v>
      </c>
      <c r="F220" s="62">
        <f>F222+F223</f>
        <v>29008.6</v>
      </c>
      <c r="G220" s="62">
        <f t="shared" ref="G220:I220" si="107">G222+G223</f>
        <v>31408.444509999998</v>
      </c>
      <c r="H220" s="62">
        <f t="shared" si="107"/>
        <v>0</v>
      </c>
      <c r="I220" s="62">
        <f t="shared" si="107"/>
        <v>0</v>
      </c>
      <c r="J220" s="270">
        <f t="shared" si="94"/>
        <v>0</v>
      </c>
      <c r="K220" s="270"/>
    </row>
    <row r="221" spans="1:12" x14ac:dyDescent="0.25">
      <c r="A221" s="6"/>
      <c r="B221" s="6"/>
      <c r="C221" s="6"/>
      <c r="D221" s="6" t="s">
        <v>270</v>
      </c>
      <c r="E221" s="3" t="s">
        <v>271</v>
      </c>
      <c r="F221" s="62">
        <f>SUM(F222+F223)</f>
        <v>29008.6</v>
      </c>
      <c r="G221" s="62">
        <f t="shared" ref="G221:I221" si="108">SUM(G222+G223)</f>
        <v>31408.444509999998</v>
      </c>
      <c r="H221" s="62">
        <f t="shared" si="108"/>
        <v>0</v>
      </c>
      <c r="I221" s="62">
        <f t="shared" si="108"/>
        <v>0</v>
      </c>
      <c r="J221" s="270">
        <f t="shared" si="94"/>
        <v>0</v>
      </c>
      <c r="K221" s="270"/>
    </row>
    <row r="222" spans="1:12" x14ac:dyDescent="0.25">
      <c r="A222" s="6"/>
      <c r="B222" s="6"/>
      <c r="C222" s="6"/>
      <c r="D222" s="6"/>
      <c r="E222" s="3" t="s">
        <v>81</v>
      </c>
      <c r="F222" s="62">
        <v>26107.599999999999</v>
      </c>
      <c r="G222" s="62">
        <v>28267.599999999999</v>
      </c>
      <c r="H222" s="62">
        <v>0</v>
      </c>
      <c r="I222" s="62">
        <v>0</v>
      </c>
      <c r="J222" s="270">
        <f t="shared" si="94"/>
        <v>0</v>
      </c>
      <c r="K222" s="270"/>
    </row>
    <row r="223" spans="1:12" x14ac:dyDescent="0.25">
      <c r="A223" s="6"/>
      <c r="B223" s="6"/>
      <c r="C223" s="6"/>
      <c r="D223" s="6"/>
      <c r="E223" s="3" t="s">
        <v>145</v>
      </c>
      <c r="F223" s="62">
        <v>2901</v>
      </c>
      <c r="G223" s="62">
        <v>3140.8445099999999</v>
      </c>
      <c r="H223" s="62">
        <v>0</v>
      </c>
      <c r="I223" s="62">
        <v>0</v>
      </c>
      <c r="J223" s="270">
        <f t="shared" si="94"/>
        <v>0</v>
      </c>
      <c r="K223" s="270"/>
      <c r="L223" s="295">
        <f>G223-F223</f>
        <v>239.8445099999999</v>
      </c>
    </row>
    <row r="224" spans="1:12" x14ac:dyDescent="0.25">
      <c r="A224" s="6"/>
      <c r="B224" s="6"/>
      <c r="C224" s="6" t="s">
        <v>437</v>
      </c>
      <c r="D224" s="12"/>
      <c r="E224" s="3" t="s">
        <v>509</v>
      </c>
      <c r="F224" s="62">
        <f>F225</f>
        <v>4103.6000000000004</v>
      </c>
      <c r="G224" s="62">
        <f t="shared" ref="G224:I224" si="109">G225</f>
        <v>4103.6000000000004</v>
      </c>
      <c r="H224" s="62">
        <f t="shared" si="109"/>
        <v>299</v>
      </c>
      <c r="I224" s="62">
        <f t="shared" si="109"/>
        <v>298.40305000000001</v>
      </c>
      <c r="J224" s="270">
        <f t="shared" si="94"/>
        <v>7.2717382298469637</v>
      </c>
      <c r="K224" s="270">
        <f t="shared" si="95"/>
        <v>99.800351170568575</v>
      </c>
    </row>
    <row r="225" spans="1:11" x14ac:dyDescent="0.25">
      <c r="A225" s="6"/>
      <c r="B225" s="6"/>
      <c r="C225" s="6"/>
      <c r="D225" s="6" t="s">
        <v>270</v>
      </c>
      <c r="E225" s="3" t="s">
        <v>271</v>
      </c>
      <c r="F225" s="62">
        <f>8207.2-4103.6</f>
        <v>4103.6000000000004</v>
      </c>
      <c r="G225" s="62">
        <f t="shared" ref="G225" si="110">8207.2-4103.6</f>
        <v>4103.6000000000004</v>
      </c>
      <c r="H225" s="62">
        <v>299</v>
      </c>
      <c r="I225" s="62">
        <v>298.40305000000001</v>
      </c>
      <c r="J225" s="270">
        <f t="shared" si="94"/>
        <v>7.2717382298469637</v>
      </c>
      <c r="K225" s="270">
        <f t="shared" si="95"/>
        <v>99.800351170568575</v>
      </c>
    </row>
    <row r="226" spans="1:11" x14ac:dyDescent="0.25">
      <c r="A226" s="6"/>
      <c r="B226" s="6"/>
      <c r="C226" s="6" t="s">
        <v>326</v>
      </c>
      <c r="D226" s="12"/>
      <c r="E226" s="3" t="s">
        <v>632</v>
      </c>
      <c r="F226" s="62">
        <f>F227</f>
        <v>3489.3999999999996</v>
      </c>
      <c r="G226" s="62">
        <f t="shared" ref="G226:I226" si="111">G227</f>
        <v>3249.5554900000002</v>
      </c>
      <c r="H226" s="62">
        <f t="shared" si="111"/>
        <v>0</v>
      </c>
      <c r="I226" s="62">
        <f t="shared" si="111"/>
        <v>0</v>
      </c>
      <c r="J226" s="270">
        <f t="shared" si="94"/>
        <v>0</v>
      </c>
      <c r="K226" s="270"/>
    </row>
    <row r="227" spans="1:11" x14ac:dyDescent="0.25">
      <c r="A227" s="4"/>
      <c r="B227" s="4"/>
      <c r="C227" s="4"/>
      <c r="D227" s="6" t="s">
        <v>270</v>
      </c>
      <c r="E227" s="3" t="s">
        <v>271</v>
      </c>
      <c r="F227" s="62">
        <f>6978.9-3489.5</f>
        <v>3489.3999999999996</v>
      </c>
      <c r="G227" s="62">
        <v>3249.5554900000002</v>
      </c>
      <c r="H227" s="62">
        <v>0</v>
      </c>
      <c r="I227" s="62">
        <v>0</v>
      </c>
      <c r="J227" s="270">
        <f t="shared" si="94"/>
        <v>0</v>
      </c>
      <c r="K227" s="270"/>
    </row>
    <row r="228" spans="1:11" x14ac:dyDescent="0.25">
      <c r="A228" s="31"/>
      <c r="B228" s="31"/>
      <c r="C228" s="31" t="s">
        <v>327</v>
      </c>
      <c r="D228" s="31"/>
      <c r="E228" s="32" t="s">
        <v>633</v>
      </c>
      <c r="F228" s="63">
        <f>F229</f>
        <v>22207.9</v>
      </c>
      <c r="G228" s="63">
        <f t="shared" ref="G228:I228" si="112">G229</f>
        <v>22207.9</v>
      </c>
      <c r="H228" s="63">
        <f t="shared" si="112"/>
        <v>5300</v>
      </c>
      <c r="I228" s="63">
        <f t="shared" si="112"/>
        <v>5299.8370299999997</v>
      </c>
      <c r="J228" s="269">
        <f t="shared" si="94"/>
        <v>23.86464740024946</v>
      </c>
      <c r="K228" s="269">
        <f t="shared" si="95"/>
        <v>99.996925094339616</v>
      </c>
    </row>
    <row r="229" spans="1:11" ht="26.25" x14ac:dyDescent="0.25">
      <c r="A229" s="6"/>
      <c r="B229" s="6"/>
      <c r="C229" s="6" t="s">
        <v>328</v>
      </c>
      <c r="D229" s="12"/>
      <c r="E229" s="3" t="s">
        <v>634</v>
      </c>
      <c r="F229" s="62">
        <v>22207.9</v>
      </c>
      <c r="G229" s="62">
        <v>22207.9</v>
      </c>
      <c r="H229" s="62">
        <v>5300</v>
      </c>
      <c r="I229" s="62">
        <v>5299.8370299999997</v>
      </c>
      <c r="J229" s="270">
        <f t="shared" si="94"/>
        <v>23.86464740024946</v>
      </c>
      <c r="K229" s="270">
        <f t="shared" si="95"/>
        <v>99.996925094339616</v>
      </c>
    </row>
    <row r="230" spans="1:11" ht="26.25" x14ac:dyDescent="0.25">
      <c r="A230" s="31"/>
      <c r="B230" s="31"/>
      <c r="C230" s="31" t="s">
        <v>478</v>
      </c>
      <c r="D230" s="31"/>
      <c r="E230" s="32" t="s">
        <v>479</v>
      </c>
      <c r="F230" s="63">
        <f>F231</f>
        <v>41864.770000000004</v>
      </c>
      <c r="G230" s="63">
        <f t="shared" ref="G230:I231" si="113">G231</f>
        <v>41864.770000000004</v>
      </c>
      <c r="H230" s="63">
        <f t="shared" si="113"/>
        <v>0</v>
      </c>
      <c r="I230" s="63">
        <f t="shared" si="113"/>
        <v>0</v>
      </c>
      <c r="J230" s="269">
        <f t="shared" si="94"/>
        <v>0</v>
      </c>
      <c r="K230" s="269"/>
    </row>
    <row r="231" spans="1:11" x14ac:dyDescent="0.25">
      <c r="A231" s="6"/>
      <c r="B231" s="6"/>
      <c r="C231" s="6" t="s">
        <v>480</v>
      </c>
      <c r="D231" s="6"/>
      <c r="E231" s="3" t="s">
        <v>481</v>
      </c>
      <c r="F231" s="62">
        <f>F232</f>
        <v>41864.770000000004</v>
      </c>
      <c r="G231" s="62">
        <f t="shared" si="113"/>
        <v>41864.770000000004</v>
      </c>
      <c r="H231" s="62">
        <f t="shared" si="113"/>
        <v>0</v>
      </c>
      <c r="I231" s="62">
        <f t="shared" si="113"/>
        <v>0</v>
      </c>
      <c r="J231" s="270">
        <f t="shared" si="94"/>
        <v>0</v>
      </c>
      <c r="K231" s="270"/>
    </row>
    <row r="232" spans="1:11" x14ac:dyDescent="0.25">
      <c r="A232" s="6"/>
      <c r="B232" s="6"/>
      <c r="C232" s="6"/>
      <c r="D232" s="6" t="s">
        <v>270</v>
      </c>
      <c r="E232" s="3" t="s">
        <v>271</v>
      </c>
      <c r="F232" s="62">
        <f>F233+F234+F235</f>
        <v>41864.770000000004</v>
      </c>
      <c r="G232" s="62">
        <f t="shared" ref="G232:I232" si="114">G233+G234+G235</f>
        <v>41864.770000000004</v>
      </c>
      <c r="H232" s="62">
        <f t="shared" si="114"/>
        <v>0</v>
      </c>
      <c r="I232" s="62">
        <f t="shared" si="114"/>
        <v>0</v>
      </c>
      <c r="J232" s="270">
        <f t="shared" si="94"/>
        <v>0</v>
      </c>
      <c r="K232" s="270"/>
    </row>
    <row r="233" spans="1:11" x14ac:dyDescent="0.25">
      <c r="A233" s="6"/>
      <c r="B233" s="6"/>
      <c r="C233" s="6"/>
      <c r="D233" s="6"/>
      <c r="E233" s="3" t="s">
        <v>182</v>
      </c>
      <c r="F233" s="62">
        <v>39572.673840000003</v>
      </c>
      <c r="G233" s="62">
        <v>39572.673840000003</v>
      </c>
      <c r="H233" s="62">
        <v>0</v>
      </c>
      <c r="I233" s="62">
        <v>0</v>
      </c>
      <c r="J233" s="270">
        <f t="shared" si="94"/>
        <v>0</v>
      </c>
      <c r="K233" s="270"/>
    </row>
    <row r="234" spans="1:11" x14ac:dyDescent="0.25">
      <c r="A234" s="6"/>
      <c r="B234" s="6"/>
      <c r="C234" s="6"/>
      <c r="D234" s="6"/>
      <c r="E234" s="3" t="s">
        <v>180</v>
      </c>
      <c r="F234" s="62">
        <v>2082.7723099999998</v>
      </c>
      <c r="G234" s="62">
        <v>2082.7723099999998</v>
      </c>
      <c r="H234" s="62">
        <v>0</v>
      </c>
      <c r="I234" s="62">
        <v>0</v>
      </c>
      <c r="J234" s="270">
        <f t="shared" si="94"/>
        <v>0</v>
      </c>
      <c r="K234" s="270"/>
    </row>
    <row r="235" spans="1:11" x14ac:dyDescent="0.25">
      <c r="A235" s="6"/>
      <c r="B235" s="6"/>
      <c r="C235" s="6"/>
      <c r="D235" s="6"/>
      <c r="E235" s="3" t="s">
        <v>145</v>
      </c>
      <c r="F235" s="62">
        <v>209.32384999999999</v>
      </c>
      <c r="G235" s="62">
        <v>209.32384999999999</v>
      </c>
      <c r="H235" s="62">
        <v>0</v>
      </c>
      <c r="I235" s="62">
        <v>0</v>
      </c>
      <c r="J235" s="270">
        <f t="shared" si="94"/>
        <v>0</v>
      </c>
      <c r="K235" s="270"/>
    </row>
    <row r="236" spans="1:11" ht="26.25" x14ac:dyDescent="0.25">
      <c r="A236" s="29"/>
      <c r="B236" s="29"/>
      <c r="C236" s="29" t="s">
        <v>335</v>
      </c>
      <c r="D236" s="29"/>
      <c r="E236" s="30" t="s">
        <v>336</v>
      </c>
      <c r="F236" s="66">
        <f>F237+F244</f>
        <v>5484.3124499999994</v>
      </c>
      <c r="G236" s="66">
        <f t="shared" ref="G236:I236" si="115">G237+G244</f>
        <v>5484.3124499999994</v>
      </c>
      <c r="H236" s="66">
        <f t="shared" si="115"/>
        <v>0</v>
      </c>
      <c r="I236" s="66">
        <f t="shared" si="115"/>
        <v>0</v>
      </c>
      <c r="J236" s="268">
        <f t="shared" si="94"/>
        <v>0</v>
      </c>
      <c r="K236" s="268"/>
    </row>
    <row r="237" spans="1:11" ht="26.25" x14ac:dyDescent="0.25">
      <c r="A237" s="31"/>
      <c r="B237" s="31"/>
      <c r="C237" s="31" t="s">
        <v>337</v>
      </c>
      <c r="D237" s="31"/>
      <c r="E237" s="52" t="s">
        <v>506</v>
      </c>
      <c r="F237" s="63">
        <f>F238+F240</f>
        <v>4642.9124499999998</v>
      </c>
      <c r="G237" s="63">
        <f t="shared" ref="G237:I237" si="116">G238+G240</f>
        <v>4642.9124499999998</v>
      </c>
      <c r="H237" s="63">
        <f t="shared" si="116"/>
        <v>0</v>
      </c>
      <c r="I237" s="63">
        <f t="shared" si="116"/>
        <v>0</v>
      </c>
      <c r="J237" s="269">
        <f t="shared" si="94"/>
        <v>0</v>
      </c>
      <c r="K237" s="269"/>
    </row>
    <row r="238" spans="1:11" ht="26.25" x14ac:dyDescent="0.25">
      <c r="A238" s="81"/>
      <c r="B238" s="81"/>
      <c r="C238" s="6" t="s">
        <v>338</v>
      </c>
      <c r="D238" s="6"/>
      <c r="E238" s="9" t="s">
        <v>712</v>
      </c>
      <c r="F238" s="62">
        <f>F239</f>
        <v>1663.8</v>
      </c>
      <c r="G238" s="62">
        <f t="shared" ref="G238:I238" si="117">G239</f>
        <v>1663.8</v>
      </c>
      <c r="H238" s="62">
        <f t="shared" si="117"/>
        <v>0</v>
      </c>
      <c r="I238" s="62">
        <f t="shared" si="117"/>
        <v>0</v>
      </c>
      <c r="J238" s="270">
        <f t="shared" si="94"/>
        <v>0</v>
      </c>
      <c r="K238" s="270"/>
    </row>
    <row r="239" spans="1:11" x14ac:dyDescent="0.25">
      <c r="A239" s="81"/>
      <c r="B239" s="81"/>
      <c r="C239" s="6"/>
      <c r="D239" s="6" t="s">
        <v>270</v>
      </c>
      <c r="E239" s="3" t="s">
        <v>271</v>
      </c>
      <c r="F239" s="62">
        <v>1663.8</v>
      </c>
      <c r="G239" s="62">
        <v>1663.8</v>
      </c>
      <c r="H239" s="62">
        <v>0</v>
      </c>
      <c r="I239" s="62">
        <v>0</v>
      </c>
      <c r="J239" s="270">
        <f t="shared" si="94"/>
        <v>0</v>
      </c>
      <c r="K239" s="270"/>
    </row>
    <row r="240" spans="1:11" ht="26.25" x14ac:dyDescent="0.25">
      <c r="A240" s="81"/>
      <c r="B240" s="81"/>
      <c r="C240" s="6" t="s">
        <v>708</v>
      </c>
      <c r="D240" s="6"/>
      <c r="E240" s="3" t="s">
        <v>709</v>
      </c>
      <c r="F240" s="62">
        <f>F241</f>
        <v>2979.1124500000001</v>
      </c>
      <c r="G240" s="62">
        <f t="shared" ref="G240:I240" si="118">G241</f>
        <v>2979.1124500000001</v>
      </c>
      <c r="H240" s="62">
        <f t="shared" si="118"/>
        <v>0</v>
      </c>
      <c r="I240" s="62">
        <f t="shared" si="118"/>
        <v>0</v>
      </c>
      <c r="J240" s="270">
        <f t="shared" si="94"/>
        <v>0</v>
      </c>
      <c r="K240" s="270"/>
    </row>
    <row r="241" spans="1:11" x14ac:dyDescent="0.25">
      <c r="A241" s="81"/>
      <c r="B241" s="81"/>
      <c r="C241" s="6"/>
      <c r="D241" s="6" t="s">
        <v>270</v>
      </c>
      <c r="E241" s="3" t="s">
        <v>271</v>
      </c>
      <c r="F241" s="62">
        <f>F242+F243</f>
        <v>2979.1124500000001</v>
      </c>
      <c r="G241" s="62">
        <f t="shared" ref="G241:I241" si="119">G242+G243</f>
        <v>2979.1124500000001</v>
      </c>
      <c r="H241" s="62">
        <f t="shared" si="119"/>
        <v>0</v>
      </c>
      <c r="I241" s="62">
        <f t="shared" si="119"/>
        <v>0</v>
      </c>
      <c r="J241" s="270">
        <f t="shared" si="94"/>
        <v>0</v>
      </c>
      <c r="K241" s="270"/>
    </row>
    <row r="242" spans="1:11" x14ac:dyDescent="0.25">
      <c r="A242" s="81"/>
      <c r="B242" s="81"/>
      <c r="C242" s="6"/>
      <c r="D242" s="6"/>
      <c r="E242" s="3" t="s">
        <v>180</v>
      </c>
      <c r="F242" s="62">
        <v>2681.2012</v>
      </c>
      <c r="G242" s="62">
        <v>2681.2012</v>
      </c>
      <c r="H242" s="62">
        <v>0</v>
      </c>
      <c r="I242" s="62">
        <v>0</v>
      </c>
      <c r="J242" s="270">
        <f t="shared" si="94"/>
        <v>0</v>
      </c>
      <c r="K242" s="270"/>
    </row>
    <row r="243" spans="1:11" x14ac:dyDescent="0.25">
      <c r="A243" s="81"/>
      <c r="B243" s="81"/>
      <c r="C243" s="6"/>
      <c r="D243" s="6"/>
      <c r="E243" s="3" t="s">
        <v>145</v>
      </c>
      <c r="F243" s="62">
        <v>297.91125</v>
      </c>
      <c r="G243" s="62">
        <v>297.91125</v>
      </c>
      <c r="H243" s="62">
        <v>0</v>
      </c>
      <c r="I243" s="62">
        <v>0</v>
      </c>
      <c r="J243" s="270">
        <f t="shared" si="94"/>
        <v>0</v>
      </c>
      <c r="K243" s="270"/>
    </row>
    <row r="244" spans="1:11" ht="26.25" x14ac:dyDescent="0.25">
      <c r="A244" s="31"/>
      <c r="B244" s="31"/>
      <c r="C244" s="31" t="s">
        <v>482</v>
      </c>
      <c r="D244" s="31"/>
      <c r="E244" s="52" t="s">
        <v>465</v>
      </c>
      <c r="F244" s="63">
        <f>F245+F247</f>
        <v>841.4</v>
      </c>
      <c r="G244" s="63">
        <f t="shared" ref="G244:I244" si="120">G245+G247</f>
        <v>841.4</v>
      </c>
      <c r="H244" s="63">
        <f t="shared" si="120"/>
        <v>0</v>
      </c>
      <c r="I244" s="63">
        <f t="shared" si="120"/>
        <v>0</v>
      </c>
      <c r="J244" s="269">
        <f t="shared" si="94"/>
        <v>0</v>
      </c>
      <c r="K244" s="269"/>
    </row>
    <row r="245" spans="1:11" x14ac:dyDescent="0.25">
      <c r="A245" s="81"/>
      <c r="B245" s="81"/>
      <c r="C245" s="6" t="s">
        <v>483</v>
      </c>
      <c r="D245" s="6"/>
      <c r="E245" s="9" t="s">
        <v>466</v>
      </c>
      <c r="F245" s="62">
        <f>F246</f>
        <v>361.7</v>
      </c>
      <c r="G245" s="62">
        <f t="shared" ref="G245:I245" si="121">G246</f>
        <v>361.7</v>
      </c>
      <c r="H245" s="62">
        <f t="shared" si="121"/>
        <v>0</v>
      </c>
      <c r="I245" s="62">
        <f t="shared" si="121"/>
        <v>0</v>
      </c>
      <c r="J245" s="270">
        <f t="shared" si="94"/>
        <v>0</v>
      </c>
      <c r="K245" s="270"/>
    </row>
    <row r="246" spans="1:11" x14ac:dyDescent="0.25">
      <c r="A246" s="81"/>
      <c r="B246" s="81"/>
      <c r="C246" s="6"/>
      <c r="D246" s="6" t="s">
        <v>270</v>
      </c>
      <c r="E246" s="3" t="s">
        <v>271</v>
      </c>
      <c r="F246" s="62">
        <v>361.7</v>
      </c>
      <c r="G246" s="62">
        <v>361.7</v>
      </c>
      <c r="H246" s="62">
        <v>0</v>
      </c>
      <c r="I246" s="62">
        <v>0</v>
      </c>
      <c r="J246" s="270">
        <f t="shared" si="94"/>
        <v>0</v>
      </c>
      <c r="K246" s="270"/>
    </row>
    <row r="247" spans="1:11" ht="26.25" x14ac:dyDescent="0.25">
      <c r="A247" s="81"/>
      <c r="B247" s="81"/>
      <c r="C247" s="6" t="s">
        <v>484</v>
      </c>
      <c r="D247" s="6"/>
      <c r="E247" s="9" t="s">
        <v>467</v>
      </c>
      <c r="F247" s="62">
        <f>F248</f>
        <v>479.7</v>
      </c>
      <c r="G247" s="62">
        <f t="shared" ref="G247:I247" si="122">G248</f>
        <v>479.7</v>
      </c>
      <c r="H247" s="62">
        <f t="shared" si="122"/>
        <v>0</v>
      </c>
      <c r="I247" s="62">
        <f t="shared" si="122"/>
        <v>0</v>
      </c>
      <c r="J247" s="270">
        <f t="shared" si="94"/>
        <v>0</v>
      </c>
      <c r="K247" s="270"/>
    </row>
    <row r="248" spans="1:11" x14ac:dyDescent="0.25">
      <c r="A248" s="81"/>
      <c r="B248" s="81"/>
      <c r="C248" s="6"/>
      <c r="D248" s="6" t="s">
        <v>270</v>
      </c>
      <c r="E248" s="3" t="s">
        <v>271</v>
      </c>
      <c r="F248" s="62">
        <v>479.7</v>
      </c>
      <c r="G248" s="62">
        <v>479.7</v>
      </c>
      <c r="H248" s="62">
        <v>0</v>
      </c>
      <c r="I248" s="62">
        <v>0</v>
      </c>
      <c r="J248" s="270">
        <f t="shared" si="94"/>
        <v>0</v>
      </c>
      <c r="K248" s="270"/>
    </row>
    <row r="249" spans="1:11" x14ac:dyDescent="0.25">
      <c r="A249" s="81"/>
      <c r="B249" s="17" t="s">
        <v>554</v>
      </c>
      <c r="C249" s="111"/>
      <c r="D249" s="60"/>
      <c r="E249" s="85" t="s">
        <v>555</v>
      </c>
      <c r="F249" s="65">
        <f t="shared" ref="F249:I249" si="123">F250+F278</f>
        <v>14233.222400000002</v>
      </c>
      <c r="G249" s="65">
        <f t="shared" si="123"/>
        <v>14325.390890000002</v>
      </c>
      <c r="H249" s="65">
        <f t="shared" si="123"/>
        <v>1043.528</v>
      </c>
      <c r="I249" s="65">
        <f t="shared" si="123"/>
        <v>1033.8907100000001</v>
      </c>
      <c r="J249" s="271">
        <f t="shared" si="94"/>
        <v>7.2171902179766629</v>
      </c>
      <c r="K249" s="271">
        <f t="shared" si="95"/>
        <v>99.076470396577776</v>
      </c>
    </row>
    <row r="250" spans="1:11" x14ac:dyDescent="0.25">
      <c r="A250" s="81"/>
      <c r="B250" s="17"/>
      <c r="C250" s="92" t="s">
        <v>3</v>
      </c>
      <c r="D250" s="91"/>
      <c r="E250" s="112" t="s">
        <v>4</v>
      </c>
      <c r="F250" s="65">
        <f>F251+F259+F266</f>
        <v>10964.022400000002</v>
      </c>
      <c r="G250" s="65">
        <f t="shared" ref="G250:I250" si="124">G251+G259+G266</f>
        <v>11056.190890000002</v>
      </c>
      <c r="H250" s="65">
        <f t="shared" si="124"/>
        <v>656.52800000000002</v>
      </c>
      <c r="I250" s="65">
        <f t="shared" si="124"/>
        <v>655.82496000000003</v>
      </c>
      <c r="J250" s="271">
        <f t="shared" si="94"/>
        <v>5.9317441831903821</v>
      </c>
      <c r="K250" s="271">
        <f t="shared" si="95"/>
        <v>99.892915458289664</v>
      </c>
    </row>
    <row r="251" spans="1:11" s="44" customFormat="1" ht="25.5" x14ac:dyDescent="0.25">
      <c r="A251" s="95"/>
      <c r="B251" s="95"/>
      <c r="C251" s="96" t="s">
        <v>191</v>
      </c>
      <c r="D251" s="95"/>
      <c r="E251" s="97" t="s">
        <v>192</v>
      </c>
      <c r="F251" s="98">
        <f>F252+F256</f>
        <v>5002.8</v>
      </c>
      <c r="G251" s="98">
        <f t="shared" ref="G251:I251" si="125">G252+G256</f>
        <v>5094.9684900000002</v>
      </c>
      <c r="H251" s="98">
        <f t="shared" si="125"/>
        <v>656.52800000000002</v>
      </c>
      <c r="I251" s="98">
        <f t="shared" si="125"/>
        <v>655.82496000000003</v>
      </c>
      <c r="J251" s="267">
        <f t="shared" si="94"/>
        <v>12.872012089715593</v>
      </c>
      <c r="K251" s="267">
        <f t="shared" si="95"/>
        <v>99.892915458289664</v>
      </c>
    </row>
    <row r="252" spans="1:11" ht="26.25" x14ac:dyDescent="0.25">
      <c r="A252" s="31"/>
      <c r="B252" s="31"/>
      <c r="C252" s="31" t="s">
        <v>193</v>
      </c>
      <c r="D252" s="31"/>
      <c r="E252" s="32" t="s">
        <v>785</v>
      </c>
      <c r="F252" s="63">
        <f t="shared" ref="F252:I253" si="126">F253</f>
        <v>1121.9000000000001</v>
      </c>
      <c r="G252" s="63">
        <f t="shared" si="126"/>
        <v>1214.0684900000001</v>
      </c>
      <c r="H252" s="63">
        <f t="shared" si="126"/>
        <v>656.52800000000002</v>
      </c>
      <c r="I252" s="63">
        <f t="shared" si="126"/>
        <v>655.82496000000003</v>
      </c>
      <c r="J252" s="269">
        <f t="shared" si="94"/>
        <v>54.018777803878258</v>
      </c>
      <c r="K252" s="269">
        <f t="shared" si="95"/>
        <v>99.892915458289664</v>
      </c>
    </row>
    <row r="253" spans="1:11" ht="38.25" x14ac:dyDescent="0.25">
      <c r="A253" s="81"/>
      <c r="B253" s="81"/>
      <c r="C253" s="6" t="s">
        <v>194</v>
      </c>
      <c r="D253" s="6"/>
      <c r="E253" s="23" t="s">
        <v>493</v>
      </c>
      <c r="F253" s="62">
        <f t="shared" si="126"/>
        <v>1121.9000000000001</v>
      </c>
      <c r="G253" s="62">
        <f>G254+G255</f>
        <v>1214.0684900000001</v>
      </c>
      <c r="H253" s="62">
        <f>H254+H255</f>
        <v>656.52800000000002</v>
      </c>
      <c r="I253" s="62">
        <f>I254+I255</f>
        <v>655.82496000000003</v>
      </c>
      <c r="J253" s="270">
        <f t="shared" si="94"/>
        <v>54.018777803878258</v>
      </c>
      <c r="K253" s="270">
        <f t="shared" si="95"/>
        <v>99.892915458289664</v>
      </c>
    </row>
    <row r="254" spans="1:11" x14ac:dyDescent="0.25">
      <c r="A254" s="81"/>
      <c r="B254" s="81"/>
      <c r="C254" s="6"/>
      <c r="D254" s="6" t="s">
        <v>270</v>
      </c>
      <c r="E254" s="3" t="s">
        <v>271</v>
      </c>
      <c r="F254" s="62">
        <f>864.2+257.7</f>
        <v>1121.9000000000001</v>
      </c>
      <c r="G254" s="62">
        <v>1116.5404900000001</v>
      </c>
      <c r="H254" s="62">
        <v>559</v>
      </c>
      <c r="I254" s="62">
        <v>558.29696000000001</v>
      </c>
      <c r="J254" s="270">
        <f t="shared" si="94"/>
        <v>50.002392658415815</v>
      </c>
      <c r="K254" s="270">
        <f t="shared" si="95"/>
        <v>99.874232558139539</v>
      </c>
    </row>
    <row r="255" spans="1:11" x14ac:dyDescent="0.25">
      <c r="A255" s="81"/>
      <c r="B255" s="81"/>
      <c r="C255" s="6"/>
      <c r="D255" s="6" t="s">
        <v>387</v>
      </c>
      <c r="E255" s="7" t="s">
        <v>388</v>
      </c>
      <c r="F255" s="62">
        <v>0</v>
      </c>
      <c r="G255" s="62">
        <v>97.528000000000006</v>
      </c>
      <c r="H255" s="62">
        <v>97.528000000000006</v>
      </c>
      <c r="I255" s="62">
        <v>97.528000000000006</v>
      </c>
      <c r="J255" s="270">
        <f t="shared" si="94"/>
        <v>100</v>
      </c>
      <c r="K255" s="270">
        <f t="shared" si="95"/>
        <v>100</v>
      </c>
    </row>
    <row r="256" spans="1:11" ht="26.25" x14ac:dyDescent="0.25">
      <c r="A256" s="141"/>
      <c r="B256" s="141"/>
      <c r="C256" s="31" t="s">
        <v>495</v>
      </c>
      <c r="D256" s="31"/>
      <c r="E256" s="32" t="s">
        <v>497</v>
      </c>
      <c r="F256" s="63">
        <f t="shared" ref="F256:I257" si="127">F257</f>
        <v>3880.9</v>
      </c>
      <c r="G256" s="63">
        <f t="shared" si="127"/>
        <v>3880.9</v>
      </c>
      <c r="H256" s="63">
        <f t="shared" si="127"/>
        <v>0</v>
      </c>
      <c r="I256" s="63">
        <f t="shared" si="127"/>
        <v>0</v>
      </c>
      <c r="J256" s="269">
        <f t="shared" si="94"/>
        <v>0</v>
      </c>
      <c r="K256" s="269"/>
    </row>
    <row r="257" spans="1:11" x14ac:dyDescent="0.25">
      <c r="A257" s="81"/>
      <c r="B257" s="81"/>
      <c r="C257" s="6" t="s">
        <v>496</v>
      </c>
      <c r="D257" s="6"/>
      <c r="E257" s="13" t="s">
        <v>613</v>
      </c>
      <c r="F257" s="62">
        <f t="shared" si="127"/>
        <v>3880.9</v>
      </c>
      <c r="G257" s="62">
        <f t="shared" si="127"/>
        <v>3880.9</v>
      </c>
      <c r="H257" s="62">
        <f t="shared" si="127"/>
        <v>0</v>
      </c>
      <c r="I257" s="62">
        <f t="shared" si="127"/>
        <v>0</v>
      </c>
      <c r="J257" s="270">
        <f t="shared" si="94"/>
        <v>0</v>
      </c>
      <c r="K257" s="270"/>
    </row>
    <row r="258" spans="1:11" ht="26.25" x14ac:dyDescent="0.25">
      <c r="A258" s="81"/>
      <c r="B258" s="81"/>
      <c r="C258" s="6"/>
      <c r="D258" s="6" t="s">
        <v>286</v>
      </c>
      <c r="E258" s="3" t="s">
        <v>287</v>
      </c>
      <c r="F258" s="71">
        <v>3880.9</v>
      </c>
      <c r="G258" s="71">
        <v>3880.9</v>
      </c>
      <c r="H258" s="71">
        <v>0</v>
      </c>
      <c r="I258" s="71">
        <v>0</v>
      </c>
      <c r="J258" s="272">
        <f t="shared" si="94"/>
        <v>0</v>
      </c>
      <c r="K258" s="272"/>
    </row>
    <row r="259" spans="1:11" ht="25.5" x14ac:dyDescent="0.25">
      <c r="A259" s="95"/>
      <c r="B259" s="95"/>
      <c r="C259" s="96" t="s">
        <v>272</v>
      </c>
      <c r="D259" s="95"/>
      <c r="E259" s="97" t="s">
        <v>273</v>
      </c>
      <c r="F259" s="98">
        <f>F260</f>
        <v>43.5</v>
      </c>
      <c r="G259" s="98">
        <f t="shared" ref="G259:I260" si="128">G260</f>
        <v>43.5</v>
      </c>
      <c r="H259" s="98">
        <f t="shared" si="128"/>
        <v>0</v>
      </c>
      <c r="I259" s="98">
        <f t="shared" si="128"/>
        <v>0</v>
      </c>
      <c r="J259" s="267">
        <f t="shared" si="94"/>
        <v>0</v>
      </c>
      <c r="K259" s="267"/>
    </row>
    <row r="260" spans="1:11" ht="26.25" x14ac:dyDescent="0.25">
      <c r="A260" s="29"/>
      <c r="B260" s="29"/>
      <c r="C260" s="29" t="s">
        <v>424</v>
      </c>
      <c r="D260" s="29"/>
      <c r="E260" s="48" t="s">
        <v>425</v>
      </c>
      <c r="F260" s="66">
        <f>F261</f>
        <v>43.5</v>
      </c>
      <c r="G260" s="66">
        <f t="shared" si="128"/>
        <v>43.5</v>
      </c>
      <c r="H260" s="66">
        <f t="shared" si="128"/>
        <v>0</v>
      </c>
      <c r="I260" s="66">
        <f t="shared" si="128"/>
        <v>0</v>
      </c>
      <c r="J260" s="268">
        <f t="shared" si="94"/>
        <v>0</v>
      </c>
      <c r="K260" s="268"/>
    </row>
    <row r="261" spans="1:11" ht="26.25" x14ac:dyDescent="0.25">
      <c r="A261" s="31"/>
      <c r="B261" s="31"/>
      <c r="C261" s="31" t="s">
        <v>473</v>
      </c>
      <c r="D261" s="34"/>
      <c r="E261" s="20" t="s">
        <v>468</v>
      </c>
      <c r="F261" s="63">
        <f>F262+F264</f>
        <v>43.5</v>
      </c>
      <c r="G261" s="63">
        <f t="shared" ref="G261:I261" si="129">G262+G264</f>
        <v>43.5</v>
      </c>
      <c r="H261" s="63">
        <f t="shared" si="129"/>
        <v>0</v>
      </c>
      <c r="I261" s="63">
        <f t="shared" si="129"/>
        <v>0</v>
      </c>
      <c r="J261" s="269">
        <f t="shared" si="94"/>
        <v>0</v>
      </c>
      <c r="K261" s="269"/>
    </row>
    <row r="262" spans="1:11" x14ac:dyDescent="0.25">
      <c r="A262" s="12"/>
      <c r="B262" s="12"/>
      <c r="C262" s="6" t="s">
        <v>474</v>
      </c>
      <c r="D262" s="6"/>
      <c r="E262" s="19" t="s">
        <v>469</v>
      </c>
      <c r="F262" s="62">
        <f>F263</f>
        <v>13.5</v>
      </c>
      <c r="G262" s="62">
        <f t="shared" ref="G262:I262" si="130">G263</f>
        <v>13.5</v>
      </c>
      <c r="H262" s="62">
        <f t="shared" si="130"/>
        <v>0</v>
      </c>
      <c r="I262" s="62">
        <f t="shared" si="130"/>
        <v>0</v>
      </c>
      <c r="J262" s="270">
        <f t="shared" si="94"/>
        <v>0</v>
      </c>
      <c r="K262" s="270"/>
    </row>
    <row r="263" spans="1:11" x14ac:dyDescent="0.25">
      <c r="A263" s="12"/>
      <c r="B263" s="12"/>
      <c r="C263" s="6"/>
      <c r="D263" s="6" t="s">
        <v>270</v>
      </c>
      <c r="E263" s="3" t="s">
        <v>271</v>
      </c>
      <c r="F263" s="62">
        <v>13.5</v>
      </c>
      <c r="G263" s="62">
        <v>13.5</v>
      </c>
      <c r="H263" s="62">
        <v>0</v>
      </c>
      <c r="I263" s="62">
        <v>0</v>
      </c>
      <c r="J263" s="270">
        <f t="shared" si="94"/>
        <v>0</v>
      </c>
      <c r="K263" s="270"/>
    </row>
    <row r="264" spans="1:11" x14ac:dyDescent="0.25">
      <c r="A264" s="12"/>
      <c r="B264" s="12"/>
      <c r="C264" s="6" t="s">
        <v>475</v>
      </c>
      <c r="D264" s="6"/>
      <c r="E264" s="19" t="s">
        <v>631</v>
      </c>
      <c r="F264" s="62">
        <f>F265</f>
        <v>30</v>
      </c>
      <c r="G264" s="62">
        <f t="shared" ref="G264:I264" si="131">G265</f>
        <v>30</v>
      </c>
      <c r="H264" s="62">
        <f t="shared" si="131"/>
        <v>0</v>
      </c>
      <c r="I264" s="62">
        <f t="shared" si="131"/>
        <v>0</v>
      </c>
      <c r="J264" s="270">
        <f t="shared" si="94"/>
        <v>0</v>
      </c>
      <c r="K264" s="270"/>
    </row>
    <row r="265" spans="1:11" x14ac:dyDescent="0.25">
      <c r="A265" s="12"/>
      <c r="B265" s="12"/>
      <c r="C265" s="6"/>
      <c r="D265" s="6" t="s">
        <v>270</v>
      </c>
      <c r="E265" s="3" t="s">
        <v>271</v>
      </c>
      <c r="F265" s="62">
        <v>30</v>
      </c>
      <c r="G265" s="62">
        <v>30</v>
      </c>
      <c r="H265" s="62">
        <v>0</v>
      </c>
      <c r="I265" s="62">
        <v>0</v>
      </c>
      <c r="J265" s="270">
        <f t="shared" ref="J265:J310" si="132">I265/G265*100</f>
        <v>0</v>
      </c>
      <c r="K265" s="270"/>
    </row>
    <row r="266" spans="1:11" ht="38.25" x14ac:dyDescent="0.25">
      <c r="A266" s="95"/>
      <c r="B266" s="95"/>
      <c r="C266" s="96" t="s">
        <v>361</v>
      </c>
      <c r="D266" s="95"/>
      <c r="E266" s="97" t="s">
        <v>556</v>
      </c>
      <c r="F266" s="98">
        <f>F267+F274</f>
        <v>5917.7224000000006</v>
      </c>
      <c r="G266" s="98">
        <f t="shared" ref="G266:I266" si="133">G267+G274</f>
        <v>5917.7224000000006</v>
      </c>
      <c r="H266" s="98">
        <f t="shared" si="133"/>
        <v>0</v>
      </c>
      <c r="I266" s="98">
        <f t="shared" si="133"/>
        <v>0</v>
      </c>
      <c r="J266" s="267">
        <f t="shared" si="132"/>
        <v>0</v>
      </c>
      <c r="K266" s="267"/>
    </row>
    <row r="267" spans="1:11" x14ac:dyDescent="0.25">
      <c r="A267" s="31"/>
      <c r="B267" s="31"/>
      <c r="C267" s="31" t="s">
        <v>362</v>
      </c>
      <c r="D267" s="34"/>
      <c r="E267" s="32" t="s">
        <v>363</v>
      </c>
      <c r="F267" s="63">
        <f>F268+F270</f>
        <v>5717.7224000000006</v>
      </c>
      <c r="G267" s="63">
        <f t="shared" ref="G267:I267" si="134">G268+G270</f>
        <v>5717.7224000000006</v>
      </c>
      <c r="H267" s="63">
        <f t="shared" si="134"/>
        <v>0</v>
      </c>
      <c r="I267" s="63">
        <f t="shared" si="134"/>
        <v>0</v>
      </c>
      <c r="J267" s="269">
        <f t="shared" si="132"/>
        <v>0</v>
      </c>
      <c r="K267" s="269"/>
    </row>
    <row r="268" spans="1:11" x14ac:dyDescent="0.25">
      <c r="A268" s="6"/>
      <c r="B268" s="6"/>
      <c r="C268" s="6" t="s">
        <v>364</v>
      </c>
      <c r="D268" s="6"/>
      <c r="E268" s="3" t="s">
        <v>365</v>
      </c>
      <c r="F268" s="62">
        <f>F269</f>
        <v>300</v>
      </c>
      <c r="G268" s="62">
        <f t="shared" ref="G268:I268" si="135">G269</f>
        <v>300</v>
      </c>
      <c r="H268" s="62">
        <f t="shared" si="135"/>
        <v>0</v>
      </c>
      <c r="I268" s="62">
        <f t="shared" si="135"/>
        <v>0</v>
      </c>
      <c r="J268" s="270">
        <f t="shared" si="132"/>
        <v>0</v>
      </c>
      <c r="K268" s="270"/>
    </row>
    <row r="269" spans="1:11" x14ac:dyDescent="0.25">
      <c r="A269" s="6"/>
      <c r="B269" s="6"/>
      <c r="C269" s="6"/>
      <c r="D269" s="6" t="s">
        <v>270</v>
      </c>
      <c r="E269" s="3" t="s">
        <v>271</v>
      </c>
      <c r="F269" s="62">
        <v>300</v>
      </c>
      <c r="G269" s="62">
        <v>300</v>
      </c>
      <c r="H269" s="62">
        <v>0</v>
      </c>
      <c r="I269" s="62">
        <v>0</v>
      </c>
      <c r="J269" s="270">
        <f t="shared" si="132"/>
        <v>0</v>
      </c>
      <c r="K269" s="270"/>
    </row>
    <row r="270" spans="1:11" ht="25.5" x14ac:dyDescent="0.25">
      <c r="A270" s="6"/>
      <c r="B270" s="6"/>
      <c r="C270" s="6" t="s">
        <v>367</v>
      </c>
      <c r="D270" s="6"/>
      <c r="E270" s="1" t="s">
        <v>453</v>
      </c>
      <c r="F270" s="62">
        <f>F271</f>
        <v>5417.7224000000006</v>
      </c>
      <c r="G270" s="62">
        <f t="shared" ref="G270:I270" si="136">G271</f>
        <v>5417.7224000000006</v>
      </c>
      <c r="H270" s="62">
        <f t="shared" si="136"/>
        <v>0</v>
      </c>
      <c r="I270" s="62">
        <f t="shared" si="136"/>
        <v>0</v>
      </c>
      <c r="J270" s="270">
        <f t="shared" si="132"/>
        <v>0</v>
      </c>
      <c r="K270" s="270"/>
    </row>
    <row r="271" spans="1:11" x14ac:dyDescent="0.25">
      <c r="A271" s="6"/>
      <c r="B271" s="6"/>
      <c r="C271" s="6"/>
      <c r="D271" s="6" t="s">
        <v>270</v>
      </c>
      <c r="E271" s="3" t="s">
        <v>271</v>
      </c>
      <c r="F271" s="62">
        <f>F272+F273</f>
        <v>5417.7224000000006</v>
      </c>
      <c r="G271" s="62">
        <f t="shared" ref="G271:I271" si="137">G272+G273</f>
        <v>5417.7224000000006</v>
      </c>
      <c r="H271" s="62">
        <f t="shared" si="137"/>
        <v>0</v>
      </c>
      <c r="I271" s="62">
        <f t="shared" si="137"/>
        <v>0</v>
      </c>
      <c r="J271" s="270">
        <f t="shared" si="132"/>
        <v>0</v>
      </c>
      <c r="K271" s="270"/>
    </row>
    <row r="272" spans="1:11" x14ac:dyDescent="0.25">
      <c r="A272" s="6"/>
      <c r="B272" s="6"/>
      <c r="C272" s="6"/>
      <c r="D272" s="6"/>
      <c r="E272" s="9" t="s">
        <v>200</v>
      </c>
      <c r="F272" s="62">
        <v>4605.0640400000002</v>
      </c>
      <c r="G272" s="62">
        <v>4605.0640400000002</v>
      </c>
      <c r="H272" s="62">
        <v>0</v>
      </c>
      <c r="I272" s="62">
        <v>0</v>
      </c>
      <c r="J272" s="270">
        <f t="shared" si="132"/>
        <v>0</v>
      </c>
      <c r="K272" s="270"/>
    </row>
    <row r="273" spans="1:11" x14ac:dyDescent="0.25">
      <c r="A273" s="6"/>
      <c r="B273" s="6"/>
      <c r="C273" s="6"/>
      <c r="D273" s="6"/>
      <c r="E273" s="3" t="s">
        <v>366</v>
      </c>
      <c r="F273" s="62">
        <v>812.65836000000002</v>
      </c>
      <c r="G273" s="62">
        <v>812.65836000000002</v>
      </c>
      <c r="H273" s="62">
        <v>0</v>
      </c>
      <c r="I273" s="62">
        <v>0</v>
      </c>
      <c r="J273" s="270">
        <f t="shared" si="132"/>
        <v>0</v>
      </c>
      <c r="K273" s="270"/>
    </row>
    <row r="274" spans="1:11" ht="39" x14ac:dyDescent="0.25">
      <c r="A274" s="31"/>
      <c r="B274" s="31"/>
      <c r="C274" s="31" t="s">
        <v>368</v>
      </c>
      <c r="D274" s="34"/>
      <c r="E274" s="32" t="s">
        <v>369</v>
      </c>
      <c r="F274" s="63">
        <f>F275</f>
        <v>200</v>
      </c>
      <c r="G274" s="63">
        <f t="shared" ref="G274:I275" si="138">G275</f>
        <v>200</v>
      </c>
      <c r="H274" s="63">
        <f t="shared" si="138"/>
        <v>0</v>
      </c>
      <c r="I274" s="63">
        <f t="shared" si="138"/>
        <v>0</v>
      </c>
      <c r="J274" s="269">
        <f t="shared" si="132"/>
        <v>0</v>
      </c>
      <c r="K274" s="269"/>
    </row>
    <row r="275" spans="1:11" ht="26.25" x14ac:dyDescent="0.25">
      <c r="A275" s="81"/>
      <c r="B275" s="81"/>
      <c r="C275" s="6" t="s">
        <v>370</v>
      </c>
      <c r="D275" s="6"/>
      <c r="E275" s="3" t="s">
        <v>371</v>
      </c>
      <c r="F275" s="62">
        <f>F276</f>
        <v>200</v>
      </c>
      <c r="G275" s="62">
        <f t="shared" si="138"/>
        <v>200</v>
      </c>
      <c r="H275" s="62">
        <f t="shared" si="138"/>
        <v>0</v>
      </c>
      <c r="I275" s="62">
        <f t="shared" si="138"/>
        <v>0</v>
      </c>
      <c r="J275" s="270">
        <f t="shared" si="132"/>
        <v>0</v>
      </c>
      <c r="K275" s="270"/>
    </row>
    <row r="276" spans="1:11" x14ac:dyDescent="0.25">
      <c r="A276" s="81"/>
      <c r="B276" s="81"/>
      <c r="C276" s="6"/>
      <c r="D276" s="6" t="s">
        <v>270</v>
      </c>
      <c r="E276" s="3" t="s">
        <v>271</v>
      </c>
      <c r="F276" s="62">
        <v>200</v>
      </c>
      <c r="G276" s="62">
        <v>200</v>
      </c>
      <c r="H276" s="62">
        <v>0</v>
      </c>
      <c r="I276" s="62">
        <v>0</v>
      </c>
      <c r="J276" s="270">
        <f t="shared" si="132"/>
        <v>0</v>
      </c>
      <c r="K276" s="270"/>
    </row>
    <row r="277" spans="1:11" x14ac:dyDescent="0.25">
      <c r="A277" s="131"/>
      <c r="B277" s="131"/>
      <c r="C277" s="122" t="s">
        <v>524</v>
      </c>
      <c r="D277" s="132"/>
      <c r="E277" s="123" t="s">
        <v>525</v>
      </c>
      <c r="F277" s="124">
        <f t="shared" ref="F277:I278" si="139">F278</f>
        <v>3269.2</v>
      </c>
      <c r="G277" s="124">
        <f t="shared" si="139"/>
        <v>3269.2</v>
      </c>
      <c r="H277" s="124">
        <f t="shared" si="139"/>
        <v>387</v>
      </c>
      <c r="I277" s="124">
        <f t="shared" si="139"/>
        <v>378.06574999999998</v>
      </c>
      <c r="J277" s="280">
        <f t="shared" si="132"/>
        <v>11.564472959745503</v>
      </c>
      <c r="K277" s="280">
        <f t="shared" ref="K277:K310" si="140">I277/H277*100</f>
        <v>97.691408268733852</v>
      </c>
    </row>
    <row r="278" spans="1:11" s="39" customFormat="1" ht="25.5" x14ac:dyDescent="0.25">
      <c r="A278" s="126"/>
      <c r="B278" s="126"/>
      <c r="C278" s="127" t="s">
        <v>383</v>
      </c>
      <c r="D278" s="128"/>
      <c r="E278" s="129" t="s">
        <v>384</v>
      </c>
      <c r="F278" s="73">
        <f t="shared" si="139"/>
        <v>3269.2</v>
      </c>
      <c r="G278" s="73">
        <f t="shared" si="139"/>
        <v>3269.2</v>
      </c>
      <c r="H278" s="73">
        <f t="shared" si="139"/>
        <v>387</v>
      </c>
      <c r="I278" s="73">
        <f t="shared" si="139"/>
        <v>378.06574999999998</v>
      </c>
      <c r="J278" s="281">
        <f t="shared" si="132"/>
        <v>11.564472959745503</v>
      </c>
      <c r="K278" s="281">
        <f t="shared" si="140"/>
        <v>97.691408268733852</v>
      </c>
    </row>
    <row r="279" spans="1:11" ht="26.25" x14ac:dyDescent="0.25">
      <c r="A279" s="81"/>
      <c r="B279" s="81"/>
      <c r="C279" s="6" t="s">
        <v>385</v>
      </c>
      <c r="D279" s="6"/>
      <c r="E279" s="3" t="s">
        <v>386</v>
      </c>
      <c r="F279" s="62">
        <f t="shared" ref="F279:H279" si="141">F280+F281+F282</f>
        <v>3269.2</v>
      </c>
      <c r="G279" s="62">
        <f t="shared" si="141"/>
        <v>3269.2</v>
      </c>
      <c r="H279" s="62">
        <f t="shared" si="141"/>
        <v>387</v>
      </c>
      <c r="I279" s="62">
        <f>I280+I281+I282</f>
        <v>378.06574999999998</v>
      </c>
      <c r="J279" s="270">
        <f t="shared" si="132"/>
        <v>11.564472959745503</v>
      </c>
      <c r="K279" s="270">
        <f t="shared" si="140"/>
        <v>97.691408268733852</v>
      </c>
    </row>
    <row r="280" spans="1:11" ht="39" x14ac:dyDescent="0.25">
      <c r="A280" s="81"/>
      <c r="B280" s="81"/>
      <c r="C280" s="12"/>
      <c r="D280" s="6" t="s">
        <v>380</v>
      </c>
      <c r="E280" s="3" t="s">
        <v>381</v>
      </c>
      <c r="F280" s="62">
        <v>3046.1</v>
      </c>
      <c r="G280" s="62">
        <v>3046.1</v>
      </c>
      <c r="H280" s="62">
        <v>350</v>
      </c>
      <c r="I280" s="62">
        <v>341.13319999999999</v>
      </c>
      <c r="J280" s="270">
        <f t="shared" si="132"/>
        <v>11.199015134105906</v>
      </c>
      <c r="K280" s="270">
        <f t="shared" si="140"/>
        <v>97.466628571428572</v>
      </c>
    </row>
    <row r="281" spans="1:11" x14ac:dyDescent="0.25">
      <c r="A281" s="81"/>
      <c r="B281" s="81"/>
      <c r="C281" s="12"/>
      <c r="D281" s="6" t="s">
        <v>270</v>
      </c>
      <c r="E281" s="3" t="s">
        <v>271</v>
      </c>
      <c r="F281" s="62">
        <f>105.6-2.1</f>
        <v>103.5</v>
      </c>
      <c r="G281" s="62">
        <f t="shared" ref="G281" si="142">105.6-2.1</f>
        <v>103.5</v>
      </c>
      <c r="H281" s="62">
        <v>3.1</v>
      </c>
      <c r="I281" s="62">
        <v>3.05755</v>
      </c>
      <c r="J281" s="270">
        <f t="shared" si="132"/>
        <v>2.9541545893719805</v>
      </c>
      <c r="K281" s="270">
        <f t="shared" si="140"/>
        <v>98.630645161290317</v>
      </c>
    </row>
    <row r="282" spans="1:11" x14ac:dyDescent="0.25">
      <c r="A282" s="81"/>
      <c r="B282" s="81"/>
      <c r="C282" s="12"/>
      <c r="D282" s="16" t="s">
        <v>387</v>
      </c>
      <c r="E282" s="7" t="s">
        <v>388</v>
      </c>
      <c r="F282" s="62">
        <v>119.6</v>
      </c>
      <c r="G282" s="62">
        <v>119.6</v>
      </c>
      <c r="H282" s="62">
        <v>33.9</v>
      </c>
      <c r="I282" s="62">
        <v>33.875</v>
      </c>
      <c r="J282" s="270">
        <f t="shared" si="132"/>
        <v>28.323578595317727</v>
      </c>
      <c r="K282" s="270">
        <f t="shared" si="140"/>
        <v>99.926253687315636</v>
      </c>
    </row>
    <row r="283" spans="1:11" x14ac:dyDescent="0.25">
      <c r="A283" s="91"/>
      <c r="B283" s="17" t="s">
        <v>557</v>
      </c>
      <c r="C283" s="92"/>
      <c r="D283" s="91"/>
      <c r="E283" s="85" t="s">
        <v>558</v>
      </c>
      <c r="F283" s="65">
        <f>F284+F294+F329</f>
        <v>49286.33311</v>
      </c>
      <c r="G283" s="65">
        <f>G284+G294+G329</f>
        <v>53471.83311</v>
      </c>
      <c r="H283" s="65">
        <f>H284+H294+H329</f>
        <v>13524.7</v>
      </c>
      <c r="I283" s="65">
        <f>I284+I294+I329</f>
        <v>13523.97337</v>
      </c>
      <c r="J283" s="271">
        <f t="shared" si="132"/>
        <v>25.291770607861995</v>
      </c>
      <c r="K283" s="271">
        <f t="shared" si="140"/>
        <v>99.994627385450315</v>
      </c>
    </row>
    <row r="284" spans="1:11" x14ac:dyDescent="0.25">
      <c r="A284" s="91"/>
      <c r="B284" s="17" t="s">
        <v>559</v>
      </c>
      <c r="C284" s="92"/>
      <c r="D284" s="91"/>
      <c r="E284" s="85" t="s">
        <v>560</v>
      </c>
      <c r="F284" s="65">
        <f>F285</f>
        <v>1271</v>
      </c>
      <c r="G284" s="65">
        <f t="shared" ref="G284:I285" si="143">G285</f>
        <v>1271</v>
      </c>
      <c r="H284" s="65">
        <f t="shared" si="143"/>
        <v>11.5</v>
      </c>
      <c r="I284" s="65">
        <f t="shared" si="143"/>
        <v>11.40789</v>
      </c>
      <c r="J284" s="271">
        <f t="shared" si="132"/>
        <v>0.89755232100708104</v>
      </c>
      <c r="K284" s="271">
        <f t="shared" si="140"/>
        <v>99.199043478260876</v>
      </c>
    </row>
    <row r="285" spans="1:11" x14ac:dyDescent="0.25">
      <c r="A285" s="91"/>
      <c r="B285" s="17"/>
      <c r="C285" s="92" t="s">
        <v>3</v>
      </c>
      <c r="D285" s="91"/>
      <c r="E285" s="112" t="s">
        <v>4</v>
      </c>
      <c r="F285" s="65">
        <f>F286</f>
        <v>1271</v>
      </c>
      <c r="G285" s="65">
        <f t="shared" si="143"/>
        <v>1271</v>
      </c>
      <c r="H285" s="65">
        <f t="shared" si="143"/>
        <v>11.5</v>
      </c>
      <c r="I285" s="65">
        <f t="shared" si="143"/>
        <v>11.40789</v>
      </c>
      <c r="J285" s="271">
        <f t="shared" si="132"/>
        <v>0.89755232100708104</v>
      </c>
      <c r="K285" s="271">
        <f t="shared" si="140"/>
        <v>99.199043478260876</v>
      </c>
    </row>
    <row r="286" spans="1:11" ht="25.5" x14ac:dyDescent="0.25">
      <c r="A286" s="94"/>
      <c r="B286" s="95"/>
      <c r="C286" s="96" t="s">
        <v>191</v>
      </c>
      <c r="D286" s="95"/>
      <c r="E286" s="97" t="s">
        <v>192</v>
      </c>
      <c r="F286" s="98">
        <f>F287</f>
        <v>1271</v>
      </c>
      <c r="G286" s="98">
        <f t="shared" ref="G286:I286" si="144">G287</f>
        <v>1271</v>
      </c>
      <c r="H286" s="98">
        <f t="shared" si="144"/>
        <v>11.5</v>
      </c>
      <c r="I286" s="98">
        <f t="shared" si="144"/>
        <v>11.40789</v>
      </c>
      <c r="J286" s="267">
        <f t="shared" si="132"/>
        <v>0.89755232100708104</v>
      </c>
      <c r="K286" s="267">
        <f t="shared" si="140"/>
        <v>99.199043478260876</v>
      </c>
    </row>
    <row r="287" spans="1:11" ht="26.25" x14ac:dyDescent="0.25">
      <c r="A287" s="31"/>
      <c r="B287" s="31"/>
      <c r="C287" s="31" t="s">
        <v>193</v>
      </c>
      <c r="D287" s="31"/>
      <c r="E287" s="32" t="s">
        <v>785</v>
      </c>
      <c r="F287" s="63">
        <f>F288+F290+F292</f>
        <v>1271</v>
      </c>
      <c r="G287" s="63">
        <f>G288+G290+G292</f>
        <v>1271</v>
      </c>
      <c r="H287" s="63">
        <f>H288+H290+H292</f>
        <v>11.5</v>
      </c>
      <c r="I287" s="63">
        <f>I288+I290+I292</f>
        <v>11.40789</v>
      </c>
      <c r="J287" s="269">
        <f t="shared" si="132"/>
        <v>0.89755232100708104</v>
      </c>
      <c r="K287" s="269">
        <f t="shared" si="140"/>
        <v>99.199043478260876</v>
      </c>
    </row>
    <row r="288" spans="1:11" ht="39" x14ac:dyDescent="0.25">
      <c r="A288" s="81"/>
      <c r="B288" s="81"/>
      <c r="C288" s="6" t="s">
        <v>195</v>
      </c>
      <c r="D288" s="6"/>
      <c r="E288" s="13" t="s">
        <v>196</v>
      </c>
      <c r="F288" s="62">
        <f>F289</f>
        <v>95.3</v>
      </c>
      <c r="G288" s="62">
        <f t="shared" ref="G288:I288" si="145">G289</f>
        <v>95.3</v>
      </c>
      <c r="H288" s="62">
        <f t="shared" si="145"/>
        <v>7.6</v>
      </c>
      <c r="I288" s="62">
        <f t="shared" si="145"/>
        <v>7.5457099999999997</v>
      </c>
      <c r="J288" s="270">
        <f t="shared" si="132"/>
        <v>7.9178488982161594</v>
      </c>
      <c r="K288" s="270">
        <f t="shared" si="140"/>
        <v>99.285657894736843</v>
      </c>
    </row>
    <row r="289" spans="1:11" x14ac:dyDescent="0.25">
      <c r="A289" s="81"/>
      <c r="B289" s="81"/>
      <c r="C289" s="6"/>
      <c r="D289" s="6" t="s">
        <v>270</v>
      </c>
      <c r="E289" s="3" t="s">
        <v>271</v>
      </c>
      <c r="F289" s="62">
        <v>95.3</v>
      </c>
      <c r="G289" s="62">
        <v>95.3</v>
      </c>
      <c r="H289" s="62">
        <v>7.6</v>
      </c>
      <c r="I289" s="62">
        <v>7.5457099999999997</v>
      </c>
      <c r="J289" s="270">
        <f t="shared" si="132"/>
        <v>7.9178488982161594</v>
      </c>
      <c r="K289" s="270">
        <f t="shared" si="140"/>
        <v>99.285657894736843</v>
      </c>
    </row>
    <row r="290" spans="1:11" ht="26.25" x14ac:dyDescent="0.25">
      <c r="A290" s="81"/>
      <c r="B290" s="81"/>
      <c r="C290" s="6" t="s">
        <v>197</v>
      </c>
      <c r="D290" s="6"/>
      <c r="E290" s="13" t="s">
        <v>198</v>
      </c>
      <c r="F290" s="62">
        <f>F291</f>
        <v>1071.5</v>
      </c>
      <c r="G290" s="62">
        <f t="shared" ref="G290:I290" si="146">G291</f>
        <v>1071.5</v>
      </c>
      <c r="H290" s="62">
        <f t="shared" si="146"/>
        <v>0</v>
      </c>
      <c r="I290" s="62">
        <f t="shared" si="146"/>
        <v>0</v>
      </c>
      <c r="J290" s="270">
        <f t="shared" si="132"/>
        <v>0</v>
      </c>
      <c r="K290" s="270"/>
    </row>
    <row r="291" spans="1:11" x14ac:dyDescent="0.25">
      <c r="A291" s="81"/>
      <c r="B291" s="81"/>
      <c r="C291" s="6"/>
      <c r="D291" s="6" t="s">
        <v>270</v>
      </c>
      <c r="E291" s="3" t="s">
        <v>271</v>
      </c>
      <c r="F291" s="62">
        <f>5357.4-4285.9</f>
        <v>1071.5</v>
      </c>
      <c r="G291" s="62">
        <f t="shared" ref="G291" si="147">5357.4-4285.9</f>
        <v>1071.5</v>
      </c>
      <c r="H291" s="62">
        <v>0</v>
      </c>
      <c r="I291" s="62">
        <v>0</v>
      </c>
      <c r="J291" s="270">
        <f t="shared" si="132"/>
        <v>0</v>
      </c>
      <c r="K291" s="270"/>
    </row>
    <row r="292" spans="1:11" ht="26.25" x14ac:dyDescent="0.25">
      <c r="A292" s="81"/>
      <c r="B292" s="81"/>
      <c r="C292" s="6" t="s">
        <v>199</v>
      </c>
      <c r="D292" s="6"/>
      <c r="E292" s="3" t="s">
        <v>494</v>
      </c>
      <c r="F292" s="62">
        <f>F293</f>
        <v>104.2</v>
      </c>
      <c r="G292" s="62">
        <f t="shared" ref="G292:I292" si="148">G293</f>
        <v>104.2</v>
      </c>
      <c r="H292" s="62">
        <f t="shared" si="148"/>
        <v>3.9</v>
      </c>
      <c r="I292" s="62">
        <f t="shared" si="148"/>
        <v>3.8621799999999999</v>
      </c>
      <c r="J292" s="270">
        <f t="shared" si="132"/>
        <v>3.7065067178502877</v>
      </c>
      <c r="K292" s="270">
        <f t="shared" si="140"/>
        <v>99.030256410256413</v>
      </c>
    </row>
    <row r="293" spans="1:11" x14ac:dyDescent="0.25">
      <c r="A293" s="81"/>
      <c r="B293" s="81"/>
      <c r="C293" s="6"/>
      <c r="D293" s="6" t="s">
        <v>270</v>
      </c>
      <c r="E293" s="3" t="s">
        <v>271</v>
      </c>
      <c r="F293" s="62">
        <v>104.2</v>
      </c>
      <c r="G293" s="62">
        <v>104.2</v>
      </c>
      <c r="H293" s="62">
        <v>3.9</v>
      </c>
      <c r="I293" s="62">
        <v>3.8621799999999999</v>
      </c>
      <c r="J293" s="270">
        <f t="shared" si="132"/>
        <v>3.7065067178502877</v>
      </c>
      <c r="K293" s="270">
        <f t="shared" si="140"/>
        <v>99.030256410256413</v>
      </c>
    </row>
    <row r="294" spans="1:11" x14ac:dyDescent="0.25">
      <c r="A294" s="91"/>
      <c r="B294" s="17" t="s">
        <v>561</v>
      </c>
      <c r="C294" s="92"/>
      <c r="D294" s="91"/>
      <c r="E294" s="85" t="s">
        <v>562</v>
      </c>
      <c r="F294" s="65">
        <f t="shared" ref="F294" si="149">F295</f>
        <v>12310.012230000002</v>
      </c>
      <c r="G294" s="65">
        <f>G295+G324</f>
        <v>12633.01223</v>
      </c>
      <c r="H294" s="65">
        <f t="shared" ref="H294:I294" si="150">H295+H324</f>
        <v>7167.6</v>
      </c>
      <c r="I294" s="65">
        <f t="shared" si="150"/>
        <v>7167.4991599999994</v>
      </c>
      <c r="J294" s="271">
        <f t="shared" si="132"/>
        <v>56.73626392111867</v>
      </c>
      <c r="K294" s="271">
        <f t="shared" si="140"/>
        <v>99.998593113454987</v>
      </c>
    </row>
    <row r="295" spans="1:11" x14ac:dyDescent="0.25">
      <c r="A295" s="91"/>
      <c r="B295" s="16"/>
      <c r="C295" s="92" t="s">
        <v>3</v>
      </c>
      <c r="D295" s="91"/>
      <c r="E295" s="112" t="s">
        <v>4</v>
      </c>
      <c r="F295" s="65">
        <f t="shared" ref="F295:I295" si="151">F296</f>
        <v>12310.012230000002</v>
      </c>
      <c r="G295" s="65">
        <f t="shared" si="151"/>
        <v>12310.01223</v>
      </c>
      <c r="H295" s="65">
        <f t="shared" si="151"/>
        <v>6844.6</v>
      </c>
      <c r="I295" s="65">
        <f t="shared" si="151"/>
        <v>6844.4991599999994</v>
      </c>
      <c r="J295" s="271">
        <f t="shared" si="132"/>
        <v>55.601075223302189</v>
      </c>
      <c r="K295" s="271">
        <f t="shared" si="140"/>
        <v>99.998526721795272</v>
      </c>
    </row>
    <row r="296" spans="1:11" ht="25.5" x14ac:dyDescent="0.25">
      <c r="A296" s="94"/>
      <c r="B296" s="95"/>
      <c r="C296" s="96" t="s">
        <v>279</v>
      </c>
      <c r="D296" s="95"/>
      <c r="E296" s="97" t="s">
        <v>280</v>
      </c>
      <c r="F296" s="98">
        <f t="shared" ref="F296:I296" si="152">F297+F301</f>
        <v>12310.012230000002</v>
      </c>
      <c r="G296" s="98">
        <f t="shared" si="152"/>
        <v>12310.01223</v>
      </c>
      <c r="H296" s="98">
        <f>H297+H301</f>
        <v>6844.6</v>
      </c>
      <c r="I296" s="98">
        <f t="shared" si="152"/>
        <v>6844.4991599999994</v>
      </c>
      <c r="J296" s="267">
        <f t="shared" si="132"/>
        <v>55.601075223302189</v>
      </c>
      <c r="K296" s="267">
        <f t="shared" si="140"/>
        <v>99.998526721795272</v>
      </c>
    </row>
    <row r="297" spans="1:11" ht="26.25" x14ac:dyDescent="0.25">
      <c r="A297" s="29"/>
      <c r="B297" s="29"/>
      <c r="C297" s="29" t="s">
        <v>288</v>
      </c>
      <c r="D297" s="29"/>
      <c r="E297" s="48" t="s">
        <v>289</v>
      </c>
      <c r="F297" s="66">
        <f t="shared" ref="F297:I299" si="153">F298</f>
        <v>195</v>
      </c>
      <c r="G297" s="66">
        <f t="shared" si="153"/>
        <v>195</v>
      </c>
      <c r="H297" s="66">
        <f t="shared" si="153"/>
        <v>0</v>
      </c>
      <c r="I297" s="66">
        <f t="shared" si="153"/>
        <v>0</v>
      </c>
      <c r="J297" s="268">
        <f t="shared" si="132"/>
        <v>0</v>
      </c>
      <c r="K297" s="268"/>
    </row>
    <row r="298" spans="1:11" x14ac:dyDescent="0.25">
      <c r="A298" s="31"/>
      <c r="B298" s="31"/>
      <c r="C298" s="31" t="s">
        <v>295</v>
      </c>
      <c r="D298" s="34"/>
      <c r="E298" s="20" t="s">
        <v>296</v>
      </c>
      <c r="F298" s="63">
        <f t="shared" si="153"/>
        <v>195</v>
      </c>
      <c r="G298" s="63">
        <f t="shared" si="153"/>
        <v>195</v>
      </c>
      <c r="H298" s="63">
        <f t="shared" si="153"/>
        <v>0</v>
      </c>
      <c r="I298" s="63">
        <f t="shared" si="153"/>
        <v>0</v>
      </c>
      <c r="J298" s="269">
        <f t="shared" si="132"/>
        <v>0</v>
      </c>
      <c r="K298" s="269"/>
    </row>
    <row r="299" spans="1:11" x14ac:dyDescent="0.25">
      <c r="A299" s="81"/>
      <c r="B299" s="81"/>
      <c r="C299" s="6" t="s">
        <v>298</v>
      </c>
      <c r="D299" s="22"/>
      <c r="E299" s="50" t="s">
        <v>299</v>
      </c>
      <c r="F299" s="71">
        <f>F300</f>
        <v>195</v>
      </c>
      <c r="G299" s="71">
        <f t="shared" si="153"/>
        <v>195</v>
      </c>
      <c r="H299" s="71">
        <f t="shared" si="153"/>
        <v>0</v>
      </c>
      <c r="I299" s="71">
        <f t="shared" si="153"/>
        <v>0</v>
      </c>
      <c r="J299" s="272">
        <f t="shared" si="132"/>
        <v>0</v>
      </c>
      <c r="K299" s="272"/>
    </row>
    <row r="300" spans="1:11" x14ac:dyDescent="0.25">
      <c r="A300" s="81"/>
      <c r="B300" s="81"/>
      <c r="C300" s="6"/>
      <c r="D300" s="6" t="s">
        <v>270</v>
      </c>
      <c r="E300" s="3" t="s">
        <v>271</v>
      </c>
      <c r="F300" s="71">
        <v>195</v>
      </c>
      <c r="G300" s="71">
        <v>195</v>
      </c>
      <c r="H300" s="71">
        <v>0</v>
      </c>
      <c r="I300" s="71">
        <v>0</v>
      </c>
      <c r="J300" s="272">
        <f t="shared" si="132"/>
        <v>0</v>
      </c>
      <c r="K300" s="272"/>
    </row>
    <row r="301" spans="1:11" ht="26.25" x14ac:dyDescent="0.25">
      <c r="A301" s="29"/>
      <c r="B301" s="29"/>
      <c r="C301" s="29" t="s">
        <v>305</v>
      </c>
      <c r="D301" s="29"/>
      <c r="E301" s="48" t="s">
        <v>306</v>
      </c>
      <c r="F301" s="66">
        <f t="shared" ref="F301:I301" si="154">F302+F321</f>
        <v>12115.012230000002</v>
      </c>
      <c r="G301" s="66">
        <f>G302+G321</f>
        <v>12115.01223</v>
      </c>
      <c r="H301" s="66">
        <f>H302+H321</f>
        <v>6844.6</v>
      </c>
      <c r="I301" s="66">
        <f t="shared" si="154"/>
        <v>6844.4991599999994</v>
      </c>
      <c r="J301" s="268">
        <f t="shared" si="132"/>
        <v>56.496015274761305</v>
      </c>
      <c r="K301" s="268">
        <f t="shared" si="140"/>
        <v>99.998526721795272</v>
      </c>
    </row>
    <row r="302" spans="1:11" ht="26.25" x14ac:dyDescent="0.25">
      <c r="A302" s="31"/>
      <c r="B302" s="31"/>
      <c r="C302" s="31" t="s">
        <v>307</v>
      </c>
      <c r="D302" s="31"/>
      <c r="E302" s="20" t="s">
        <v>308</v>
      </c>
      <c r="F302" s="63">
        <f>F305+F309+F303+F311++F319</f>
        <v>10981.312230000001</v>
      </c>
      <c r="G302" s="63">
        <f>G305+G309+G303+G311+G319+G315</f>
        <v>10981.31223</v>
      </c>
      <c r="H302" s="63">
        <f t="shared" ref="H302:I302" si="155">H305+H309+H303+H311++H319</f>
        <v>6752.3</v>
      </c>
      <c r="I302" s="63">
        <f t="shared" si="155"/>
        <v>6752.2373399999997</v>
      </c>
      <c r="J302" s="269">
        <f t="shared" si="132"/>
        <v>61.488437798476113</v>
      </c>
      <c r="K302" s="269">
        <f t="shared" si="140"/>
        <v>99.999072019904318</v>
      </c>
    </row>
    <row r="303" spans="1:11" x14ac:dyDescent="0.25">
      <c r="A303" s="12"/>
      <c r="B303" s="12"/>
      <c r="C303" s="16" t="s">
        <v>618</v>
      </c>
      <c r="D303" s="18"/>
      <c r="E303" s="1" t="s">
        <v>470</v>
      </c>
      <c r="F303" s="62">
        <v>613.5</v>
      </c>
      <c r="G303" s="62">
        <f>G304</f>
        <v>356.8</v>
      </c>
      <c r="H303" s="62">
        <v>0</v>
      </c>
      <c r="I303" s="62">
        <v>0</v>
      </c>
      <c r="J303" s="270">
        <f t="shared" si="132"/>
        <v>0</v>
      </c>
      <c r="K303" s="270"/>
    </row>
    <row r="304" spans="1:11" x14ac:dyDescent="0.25">
      <c r="A304" s="12"/>
      <c r="B304" s="12"/>
      <c r="C304" s="16"/>
      <c r="D304" s="6" t="s">
        <v>270</v>
      </c>
      <c r="E304" s="3" t="s">
        <v>271</v>
      </c>
      <c r="F304" s="62">
        <v>613.5</v>
      </c>
      <c r="G304" s="62">
        <v>356.8</v>
      </c>
      <c r="H304" s="62">
        <v>0</v>
      </c>
      <c r="I304" s="62">
        <v>0</v>
      </c>
      <c r="J304" s="270">
        <f t="shared" si="132"/>
        <v>0</v>
      </c>
      <c r="K304" s="270"/>
    </row>
    <row r="305" spans="1:11" x14ac:dyDescent="0.25">
      <c r="A305" s="6"/>
      <c r="B305" s="6"/>
      <c r="C305" s="6" t="s">
        <v>309</v>
      </c>
      <c r="D305" s="6"/>
      <c r="E305" s="50" t="s">
        <v>310</v>
      </c>
      <c r="F305" s="71">
        <f>F306+F308</f>
        <v>6154.3</v>
      </c>
      <c r="G305" s="71">
        <f>G306+G308+G307</f>
        <v>6154.3</v>
      </c>
      <c r="H305" s="71">
        <f t="shared" ref="H305:I305" si="156">H306+H308+H307</f>
        <v>6154.3</v>
      </c>
      <c r="I305" s="71">
        <f t="shared" si="156"/>
        <v>6154.2373399999997</v>
      </c>
      <c r="J305" s="272">
        <f t="shared" si="132"/>
        <v>99.998981850088555</v>
      </c>
      <c r="K305" s="272">
        <f t="shared" si="140"/>
        <v>99.998981850088555</v>
      </c>
    </row>
    <row r="306" spans="1:11" x14ac:dyDescent="0.25">
      <c r="A306" s="12"/>
      <c r="B306" s="12"/>
      <c r="C306" s="12"/>
      <c r="D306" s="6" t="s">
        <v>270</v>
      </c>
      <c r="E306" s="3" t="s">
        <v>271</v>
      </c>
      <c r="F306" s="71">
        <f>5864.3</f>
        <v>5864.3</v>
      </c>
      <c r="G306" s="71">
        <v>771.8</v>
      </c>
      <c r="H306" s="71">
        <v>771.8</v>
      </c>
      <c r="I306" s="71">
        <v>771.73734000000002</v>
      </c>
      <c r="J306" s="272">
        <f t="shared" si="132"/>
        <v>99.991881316403223</v>
      </c>
      <c r="K306" s="272">
        <f t="shared" si="140"/>
        <v>99.991881316403223</v>
      </c>
    </row>
    <row r="307" spans="1:11" x14ac:dyDescent="0.25">
      <c r="A307" s="12"/>
      <c r="B307" s="12"/>
      <c r="C307" s="12"/>
      <c r="D307" s="6" t="s">
        <v>286</v>
      </c>
      <c r="E307" s="3"/>
      <c r="F307" s="71"/>
      <c r="G307" s="71">
        <v>5092.5</v>
      </c>
      <c r="H307" s="71">
        <v>5092.5</v>
      </c>
      <c r="I307" s="71">
        <v>5092.5</v>
      </c>
      <c r="J307" s="272">
        <f t="shared" si="132"/>
        <v>100</v>
      </c>
      <c r="K307" s="272">
        <f t="shared" si="140"/>
        <v>100</v>
      </c>
    </row>
    <row r="308" spans="1:11" ht="25.5" x14ac:dyDescent="0.25">
      <c r="A308" s="12"/>
      <c r="B308" s="12"/>
      <c r="C308" s="12"/>
      <c r="D308" s="6" t="s">
        <v>445</v>
      </c>
      <c r="E308" s="1" t="s">
        <v>446</v>
      </c>
      <c r="F308" s="71">
        <v>290</v>
      </c>
      <c r="G308" s="71">
        <v>290</v>
      </c>
      <c r="H308" s="71">
        <v>290</v>
      </c>
      <c r="I308" s="71">
        <v>290</v>
      </c>
      <c r="J308" s="272">
        <f t="shared" si="132"/>
        <v>100</v>
      </c>
      <c r="K308" s="272">
        <f t="shared" si="140"/>
        <v>100</v>
      </c>
    </row>
    <row r="309" spans="1:11" ht="26.25" x14ac:dyDescent="0.25">
      <c r="A309" s="6"/>
      <c r="B309" s="6"/>
      <c r="C309" s="6" t="s">
        <v>436</v>
      </c>
      <c r="D309" s="6"/>
      <c r="E309" s="3" t="s">
        <v>311</v>
      </c>
      <c r="F309" s="62">
        <f>F310</f>
        <v>341.3</v>
      </c>
      <c r="G309" s="62">
        <f t="shared" ref="G309:I309" si="157">G310</f>
        <v>598</v>
      </c>
      <c r="H309" s="62">
        <f t="shared" si="157"/>
        <v>598</v>
      </c>
      <c r="I309" s="62">
        <f t="shared" si="157"/>
        <v>598</v>
      </c>
      <c r="J309" s="270">
        <f t="shared" si="132"/>
        <v>100</v>
      </c>
      <c r="K309" s="270">
        <f t="shared" si="140"/>
        <v>100</v>
      </c>
    </row>
    <row r="310" spans="1:11" x14ac:dyDescent="0.25">
      <c r="A310" s="6"/>
      <c r="B310" s="6"/>
      <c r="C310" s="6"/>
      <c r="D310" s="6" t="s">
        <v>270</v>
      </c>
      <c r="E310" s="3" t="s">
        <v>271</v>
      </c>
      <c r="F310" s="62">
        <v>341.3</v>
      </c>
      <c r="G310" s="62">
        <v>598</v>
      </c>
      <c r="H310" s="62">
        <v>598</v>
      </c>
      <c r="I310" s="62">
        <v>598</v>
      </c>
      <c r="J310" s="270">
        <f t="shared" si="132"/>
        <v>100</v>
      </c>
      <c r="K310" s="270">
        <f t="shared" si="140"/>
        <v>100</v>
      </c>
    </row>
    <row r="311" spans="1:11" ht="38.25" x14ac:dyDescent="0.25">
      <c r="A311" s="6"/>
      <c r="B311" s="6"/>
      <c r="C311" s="6" t="s">
        <v>619</v>
      </c>
      <c r="D311" s="6"/>
      <c r="E311" s="1" t="s">
        <v>471</v>
      </c>
      <c r="F311" s="71">
        <f>F312</f>
        <v>3615.5122299999998</v>
      </c>
      <c r="G311" s="71">
        <v>0</v>
      </c>
      <c r="H311" s="71">
        <f t="shared" ref="H311:I311" si="158">H312</f>
        <v>0</v>
      </c>
      <c r="I311" s="71">
        <f t="shared" si="158"/>
        <v>0</v>
      </c>
      <c r="J311" s="272"/>
      <c r="K311" s="272"/>
    </row>
    <row r="312" spans="1:11" x14ac:dyDescent="0.25">
      <c r="A312" s="6"/>
      <c r="B312" s="6"/>
      <c r="C312" s="16"/>
      <c r="D312" s="6" t="s">
        <v>270</v>
      </c>
      <c r="E312" s="3" t="s">
        <v>271</v>
      </c>
      <c r="F312" s="71">
        <f>SUM(F313:F314)</f>
        <v>3615.5122299999998</v>
      </c>
      <c r="G312" s="71">
        <v>0</v>
      </c>
      <c r="H312" s="71">
        <v>0</v>
      </c>
      <c r="I312" s="71">
        <v>0</v>
      </c>
      <c r="J312" s="272"/>
      <c r="K312" s="272"/>
    </row>
    <row r="313" spans="1:11" x14ac:dyDescent="0.25">
      <c r="A313" s="6"/>
      <c r="B313" s="6"/>
      <c r="C313" s="16"/>
      <c r="D313" s="6"/>
      <c r="E313" s="3" t="s">
        <v>147</v>
      </c>
      <c r="F313" s="71">
        <v>2711.6341699999998</v>
      </c>
      <c r="G313" s="71">
        <v>0</v>
      </c>
      <c r="H313" s="71">
        <v>0</v>
      </c>
      <c r="I313" s="71">
        <v>0</v>
      </c>
      <c r="J313" s="272"/>
      <c r="K313" s="272"/>
    </row>
    <row r="314" spans="1:11" x14ac:dyDescent="0.25">
      <c r="A314" s="6"/>
      <c r="B314" s="6"/>
      <c r="C314" s="16"/>
      <c r="D314" s="6"/>
      <c r="E314" s="19" t="s">
        <v>101</v>
      </c>
      <c r="F314" s="71">
        <v>903.87806</v>
      </c>
      <c r="G314" s="71">
        <v>0</v>
      </c>
      <c r="H314" s="71">
        <v>0</v>
      </c>
      <c r="I314" s="71">
        <v>0</v>
      </c>
      <c r="J314" s="272"/>
      <c r="K314" s="272"/>
    </row>
    <row r="315" spans="1:11" ht="38.25" x14ac:dyDescent="0.25">
      <c r="A315" s="6"/>
      <c r="B315" s="6"/>
      <c r="C315" s="6" t="s">
        <v>794</v>
      </c>
      <c r="D315" s="6"/>
      <c r="E315" s="1" t="s">
        <v>471</v>
      </c>
      <c r="F315" s="71">
        <v>0</v>
      </c>
      <c r="G315" s="71">
        <f t="shared" ref="G315" si="159">G316</f>
        <v>3615.5122299999998</v>
      </c>
      <c r="H315" s="71">
        <v>0</v>
      </c>
      <c r="I315" s="71">
        <v>0</v>
      </c>
      <c r="J315" s="272">
        <f t="shared" ref="J315:J375" si="160">I315/G315*100</f>
        <v>0</v>
      </c>
      <c r="K315" s="272"/>
    </row>
    <row r="316" spans="1:11" x14ac:dyDescent="0.25">
      <c r="A316" s="6"/>
      <c r="B316" s="6"/>
      <c r="C316" s="16"/>
      <c r="D316" s="6" t="s">
        <v>270</v>
      </c>
      <c r="E316" s="3" t="s">
        <v>271</v>
      </c>
      <c r="F316" s="71">
        <v>0</v>
      </c>
      <c r="G316" s="71">
        <f t="shared" ref="G316" si="161">SUM(G317:G318)</f>
        <v>3615.5122299999998</v>
      </c>
      <c r="H316" s="71">
        <v>0</v>
      </c>
      <c r="I316" s="71">
        <v>0</v>
      </c>
      <c r="J316" s="272">
        <f t="shared" si="160"/>
        <v>0</v>
      </c>
      <c r="K316" s="272"/>
    </row>
    <row r="317" spans="1:11" x14ac:dyDescent="0.25">
      <c r="A317" s="6"/>
      <c r="B317" s="6"/>
      <c r="C317" s="16"/>
      <c r="D317" s="6"/>
      <c r="E317" s="3" t="s">
        <v>147</v>
      </c>
      <c r="F317" s="71">
        <v>0</v>
      </c>
      <c r="G317" s="71">
        <v>2711.6341699999998</v>
      </c>
      <c r="H317" s="71">
        <v>0</v>
      </c>
      <c r="I317" s="71">
        <v>0</v>
      </c>
      <c r="J317" s="272">
        <f t="shared" si="160"/>
        <v>0</v>
      </c>
      <c r="K317" s="272"/>
    </row>
    <row r="318" spans="1:11" x14ac:dyDescent="0.25">
      <c r="A318" s="6"/>
      <c r="B318" s="6"/>
      <c r="C318" s="16"/>
      <c r="D318" s="6"/>
      <c r="E318" s="19" t="s">
        <v>101</v>
      </c>
      <c r="F318" s="71">
        <v>0</v>
      </c>
      <c r="G318" s="71">
        <v>903.87806</v>
      </c>
      <c r="H318" s="71">
        <v>0</v>
      </c>
      <c r="I318" s="71">
        <v>0</v>
      </c>
      <c r="J318" s="272">
        <f t="shared" si="160"/>
        <v>0</v>
      </c>
      <c r="K318" s="272"/>
    </row>
    <row r="319" spans="1:11" ht="14.25" customHeight="1" x14ac:dyDescent="0.25">
      <c r="A319" s="6"/>
      <c r="B319" s="6"/>
      <c r="C319" s="22" t="s">
        <v>758</v>
      </c>
      <c r="D319" s="22"/>
      <c r="E319" s="50" t="s">
        <v>753</v>
      </c>
      <c r="F319" s="71">
        <f>F320</f>
        <v>256.7</v>
      </c>
      <c r="G319" s="71">
        <f t="shared" ref="G319" si="162">G320</f>
        <v>256.7</v>
      </c>
      <c r="H319" s="71">
        <v>0</v>
      </c>
      <c r="I319" s="71">
        <v>0</v>
      </c>
      <c r="J319" s="272">
        <f t="shared" si="160"/>
        <v>0</v>
      </c>
      <c r="K319" s="272"/>
    </row>
    <row r="320" spans="1:11" x14ac:dyDescent="0.25">
      <c r="A320" s="6"/>
      <c r="B320" s="6"/>
      <c r="C320" s="22"/>
      <c r="D320" s="22" t="s">
        <v>270</v>
      </c>
      <c r="E320" s="50" t="s">
        <v>271</v>
      </c>
      <c r="F320" s="71">
        <v>256.7</v>
      </c>
      <c r="G320" s="71">
        <v>256.7</v>
      </c>
      <c r="H320" s="71">
        <v>256.7</v>
      </c>
      <c r="I320" s="71">
        <v>256.7</v>
      </c>
      <c r="J320" s="272">
        <f t="shared" si="160"/>
        <v>100</v>
      </c>
      <c r="K320" s="272">
        <f t="shared" ref="K320:K364" si="163">I320/H320*100</f>
        <v>100</v>
      </c>
    </row>
    <row r="321" spans="1:11" x14ac:dyDescent="0.25">
      <c r="A321" s="31"/>
      <c r="B321" s="31"/>
      <c r="C321" s="31" t="s">
        <v>312</v>
      </c>
      <c r="D321" s="31"/>
      <c r="E321" s="20" t="s">
        <v>313</v>
      </c>
      <c r="F321" s="63">
        <f t="shared" ref="F321" si="164">F322+F326</f>
        <v>1133.7</v>
      </c>
      <c r="G321" s="63">
        <f>G322</f>
        <v>1133.7</v>
      </c>
      <c r="H321" s="63">
        <f t="shared" ref="H321:I321" si="165">H322</f>
        <v>92.3</v>
      </c>
      <c r="I321" s="63">
        <f t="shared" si="165"/>
        <v>92.26182</v>
      </c>
      <c r="J321" s="269">
        <f t="shared" si="160"/>
        <v>8.1381159036782211</v>
      </c>
      <c r="K321" s="269">
        <f t="shared" si="163"/>
        <v>99.958634886240532</v>
      </c>
    </row>
    <row r="322" spans="1:11" x14ac:dyDescent="0.25">
      <c r="A322" s="6"/>
      <c r="B322" s="6"/>
      <c r="C322" s="6" t="s">
        <v>314</v>
      </c>
      <c r="D322" s="16"/>
      <c r="E322" s="1" t="s">
        <v>315</v>
      </c>
      <c r="F322" s="62">
        <f>F323</f>
        <v>1133.7</v>
      </c>
      <c r="G322" s="62">
        <f t="shared" ref="G322:I322" si="166">G323</f>
        <v>1133.7</v>
      </c>
      <c r="H322" s="62">
        <f t="shared" si="166"/>
        <v>92.3</v>
      </c>
      <c r="I322" s="62">
        <f t="shared" si="166"/>
        <v>92.26182</v>
      </c>
      <c r="J322" s="270">
        <f t="shared" si="160"/>
        <v>8.1381159036782211</v>
      </c>
      <c r="K322" s="270">
        <f t="shared" si="163"/>
        <v>99.958634886240532</v>
      </c>
    </row>
    <row r="323" spans="1:11" x14ac:dyDescent="0.25">
      <c r="A323" s="6"/>
      <c r="B323" s="6"/>
      <c r="C323" s="6"/>
      <c r="D323" s="6" t="s">
        <v>270</v>
      </c>
      <c r="E323" s="3" t="s">
        <v>271</v>
      </c>
      <c r="F323" s="62">
        <v>1133.7</v>
      </c>
      <c r="G323" s="62">
        <v>1133.7</v>
      </c>
      <c r="H323" s="62">
        <v>92.3</v>
      </c>
      <c r="I323" s="62">
        <v>92.26182</v>
      </c>
      <c r="J323" s="270">
        <f t="shared" si="160"/>
        <v>8.1381159036782211</v>
      </c>
      <c r="K323" s="270">
        <f t="shared" si="163"/>
        <v>99.958634886240532</v>
      </c>
    </row>
    <row r="324" spans="1:11" s="39" customFormat="1" x14ac:dyDescent="0.25">
      <c r="A324" s="236"/>
      <c r="B324" s="236"/>
      <c r="C324" s="236" t="s">
        <v>524</v>
      </c>
      <c r="D324" s="236"/>
      <c r="E324" s="237" t="s">
        <v>525</v>
      </c>
      <c r="F324" s="238">
        <v>0</v>
      </c>
      <c r="G324" s="238">
        <f>G325</f>
        <v>323</v>
      </c>
      <c r="H324" s="238">
        <f t="shared" ref="H324:I324" si="167">H325</f>
        <v>323</v>
      </c>
      <c r="I324" s="238">
        <f t="shared" si="167"/>
        <v>323</v>
      </c>
      <c r="J324" s="283">
        <f t="shared" si="160"/>
        <v>100</v>
      </c>
      <c r="K324" s="283">
        <f t="shared" si="163"/>
        <v>100</v>
      </c>
    </row>
    <row r="325" spans="1:11" s="39" customFormat="1" ht="25.5" x14ac:dyDescent="0.25">
      <c r="A325" s="257"/>
      <c r="B325" s="257"/>
      <c r="C325" s="107" t="s">
        <v>383</v>
      </c>
      <c r="D325" s="108"/>
      <c r="E325" s="256" t="s">
        <v>384</v>
      </c>
      <c r="F325" s="258">
        <v>0</v>
      </c>
      <c r="G325" s="258">
        <v>323</v>
      </c>
      <c r="H325" s="258">
        <v>323</v>
      </c>
      <c r="I325" s="258">
        <v>323</v>
      </c>
      <c r="J325" s="284">
        <f t="shared" si="160"/>
        <v>100</v>
      </c>
      <c r="K325" s="284">
        <f t="shared" si="163"/>
        <v>100</v>
      </c>
    </row>
    <row r="326" spans="1:11" x14ac:dyDescent="0.25">
      <c r="A326" s="6"/>
      <c r="B326" s="6"/>
      <c r="C326" s="6" t="s">
        <v>402</v>
      </c>
      <c r="D326" s="6"/>
      <c r="E326" s="3" t="s">
        <v>403</v>
      </c>
      <c r="F326" s="62">
        <v>0</v>
      </c>
      <c r="G326" s="62">
        <v>323</v>
      </c>
      <c r="H326" s="62">
        <v>323</v>
      </c>
      <c r="I326" s="62">
        <v>323</v>
      </c>
      <c r="J326" s="270">
        <f t="shared" si="160"/>
        <v>100</v>
      </c>
      <c r="K326" s="270">
        <f t="shared" si="163"/>
        <v>100</v>
      </c>
    </row>
    <row r="327" spans="1:11" x14ac:dyDescent="0.25">
      <c r="A327" s="6"/>
      <c r="B327" s="6"/>
      <c r="C327" s="6"/>
      <c r="D327" s="6" t="s">
        <v>270</v>
      </c>
      <c r="E327" s="3" t="s">
        <v>271</v>
      </c>
      <c r="F327" s="62">
        <v>0</v>
      </c>
      <c r="G327" s="62">
        <v>53</v>
      </c>
      <c r="H327" s="62">
        <v>53</v>
      </c>
      <c r="I327" s="62">
        <v>53</v>
      </c>
      <c r="J327" s="270">
        <f t="shared" si="160"/>
        <v>100</v>
      </c>
      <c r="K327" s="270">
        <f t="shared" si="163"/>
        <v>100</v>
      </c>
    </row>
    <row r="328" spans="1:11" ht="25.5" x14ac:dyDescent="0.25">
      <c r="A328" s="6"/>
      <c r="B328" s="6"/>
      <c r="C328" s="6"/>
      <c r="D328" s="6" t="s">
        <v>445</v>
      </c>
      <c r="E328" s="1" t="s">
        <v>446</v>
      </c>
      <c r="F328" s="62">
        <v>0</v>
      </c>
      <c r="G328" s="62">
        <v>270</v>
      </c>
      <c r="H328" s="62">
        <v>270</v>
      </c>
      <c r="I328" s="62">
        <v>270</v>
      </c>
      <c r="J328" s="270">
        <f t="shared" si="160"/>
        <v>100</v>
      </c>
      <c r="K328" s="270">
        <f t="shared" si="163"/>
        <v>100</v>
      </c>
    </row>
    <row r="329" spans="1:11" x14ac:dyDescent="0.25">
      <c r="A329" s="81"/>
      <c r="B329" s="17" t="s">
        <v>563</v>
      </c>
      <c r="C329" s="6"/>
      <c r="D329" s="6"/>
      <c r="E329" s="3"/>
      <c r="F329" s="113">
        <f t="shared" ref="F329:I329" si="168">F330</f>
        <v>35705.320879999999</v>
      </c>
      <c r="G329" s="113">
        <f t="shared" si="168"/>
        <v>39567.820879999999</v>
      </c>
      <c r="H329" s="113">
        <f t="shared" si="168"/>
        <v>6345.6</v>
      </c>
      <c r="I329" s="113">
        <f t="shared" si="168"/>
        <v>6345.0663199999999</v>
      </c>
      <c r="J329" s="276">
        <f t="shared" si="160"/>
        <v>16.035925605413325</v>
      </c>
      <c r="K329" s="276">
        <f t="shared" si="163"/>
        <v>99.99158976298537</v>
      </c>
    </row>
    <row r="330" spans="1:11" x14ac:dyDescent="0.25">
      <c r="A330" s="81"/>
      <c r="B330" s="17"/>
      <c r="C330" s="92" t="s">
        <v>3</v>
      </c>
      <c r="D330" s="17"/>
      <c r="E330" s="112" t="s">
        <v>4</v>
      </c>
      <c r="F330" s="113">
        <f t="shared" ref="F330:I330" si="169">F331+F365</f>
        <v>35705.320879999999</v>
      </c>
      <c r="G330" s="113">
        <f t="shared" si="169"/>
        <v>39567.820879999999</v>
      </c>
      <c r="H330" s="113">
        <f t="shared" si="169"/>
        <v>6345.6</v>
      </c>
      <c r="I330" s="113">
        <f t="shared" si="169"/>
        <v>6345.0663199999999</v>
      </c>
      <c r="J330" s="276">
        <f t="shared" si="160"/>
        <v>16.035925605413325</v>
      </c>
      <c r="K330" s="276">
        <f t="shared" si="163"/>
        <v>99.99158976298537</v>
      </c>
    </row>
    <row r="331" spans="1:11" ht="25.5" x14ac:dyDescent="0.25">
      <c r="A331" s="94"/>
      <c r="B331" s="95"/>
      <c r="C331" s="96" t="s">
        <v>279</v>
      </c>
      <c r="D331" s="95"/>
      <c r="E331" s="97" t="s">
        <v>280</v>
      </c>
      <c r="F331" s="98">
        <f t="shared" ref="F331:I331" si="170">F332+F338</f>
        <v>25523.250069999998</v>
      </c>
      <c r="G331" s="98">
        <f t="shared" si="170"/>
        <v>29385.750069999998</v>
      </c>
      <c r="H331" s="98">
        <f t="shared" si="170"/>
        <v>6345.6</v>
      </c>
      <c r="I331" s="98">
        <f t="shared" si="170"/>
        <v>6345.0663199999999</v>
      </c>
      <c r="J331" s="267">
        <f t="shared" si="160"/>
        <v>21.592323847052988</v>
      </c>
      <c r="K331" s="267">
        <f t="shared" si="163"/>
        <v>99.99158976298537</v>
      </c>
    </row>
    <row r="332" spans="1:11" x14ac:dyDescent="0.25">
      <c r="A332" s="29"/>
      <c r="B332" s="29"/>
      <c r="C332" s="29" t="s">
        <v>281</v>
      </c>
      <c r="D332" s="29"/>
      <c r="E332" s="48" t="s">
        <v>282</v>
      </c>
      <c r="F332" s="66">
        <f t="shared" ref="F332:I332" si="171">F333</f>
        <v>4104.9799899999998</v>
      </c>
      <c r="G332" s="66">
        <f t="shared" si="171"/>
        <v>4104.9799899999998</v>
      </c>
      <c r="H332" s="66">
        <f t="shared" si="171"/>
        <v>0</v>
      </c>
      <c r="I332" s="66">
        <f t="shared" si="171"/>
        <v>0</v>
      </c>
      <c r="J332" s="268">
        <f t="shared" si="160"/>
        <v>0</v>
      </c>
      <c r="K332" s="268"/>
    </row>
    <row r="333" spans="1:11" ht="26.25" x14ac:dyDescent="0.25">
      <c r="A333" s="22"/>
      <c r="B333" s="22"/>
      <c r="C333" s="22" t="s">
        <v>284</v>
      </c>
      <c r="D333" s="6"/>
      <c r="E333" s="3" t="s">
        <v>285</v>
      </c>
      <c r="F333" s="62">
        <f>F335+F336+F337</f>
        <v>4104.9799899999998</v>
      </c>
      <c r="G333" s="62">
        <f t="shared" ref="G333:I333" si="172">G335+G336+G337</f>
        <v>4104.9799899999998</v>
      </c>
      <c r="H333" s="62">
        <f t="shared" si="172"/>
        <v>0</v>
      </c>
      <c r="I333" s="62">
        <f t="shared" si="172"/>
        <v>0</v>
      </c>
      <c r="J333" s="270">
        <f t="shared" si="160"/>
        <v>0</v>
      </c>
      <c r="K333" s="270"/>
    </row>
    <row r="334" spans="1:11" x14ac:dyDescent="0.25">
      <c r="A334" s="22"/>
      <c r="B334" s="22"/>
      <c r="C334" s="22"/>
      <c r="D334" s="22" t="s">
        <v>270</v>
      </c>
      <c r="E334" s="50" t="s">
        <v>271</v>
      </c>
      <c r="F334" s="62">
        <f t="shared" ref="F334:I334" si="173">F335+F336+F337</f>
        <v>4104.9799899999998</v>
      </c>
      <c r="G334" s="62">
        <f t="shared" si="173"/>
        <v>4104.9799899999998</v>
      </c>
      <c r="H334" s="62">
        <f t="shared" si="173"/>
        <v>0</v>
      </c>
      <c r="I334" s="62">
        <f t="shared" si="173"/>
        <v>0</v>
      </c>
      <c r="J334" s="270">
        <f t="shared" si="160"/>
        <v>0</v>
      </c>
      <c r="K334" s="270"/>
    </row>
    <row r="335" spans="1:11" x14ac:dyDescent="0.25">
      <c r="A335" s="22"/>
      <c r="B335" s="22"/>
      <c r="C335" s="22"/>
      <c r="D335" s="6"/>
      <c r="E335" s="49" t="s">
        <v>146</v>
      </c>
      <c r="F335" s="62">
        <v>2729.81169</v>
      </c>
      <c r="G335" s="62">
        <v>2729.81169</v>
      </c>
      <c r="H335" s="62">
        <v>0</v>
      </c>
      <c r="I335" s="62">
        <v>0</v>
      </c>
      <c r="J335" s="270">
        <f t="shared" si="160"/>
        <v>0</v>
      </c>
      <c r="K335" s="270"/>
    </row>
    <row r="336" spans="1:11" x14ac:dyDescent="0.25">
      <c r="A336" s="22"/>
      <c r="B336" s="22"/>
      <c r="C336" s="22"/>
      <c r="D336" s="6"/>
      <c r="E336" s="49" t="s">
        <v>200</v>
      </c>
      <c r="F336" s="62">
        <v>143.67429999999999</v>
      </c>
      <c r="G336" s="62">
        <v>143.67429999999999</v>
      </c>
      <c r="H336" s="62">
        <v>0</v>
      </c>
      <c r="I336" s="62">
        <v>0</v>
      </c>
      <c r="J336" s="270">
        <f t="shared" si="160"/>
        <v>0</v>
      </c>
      <c r="K336" s="270"/>
    </row>
    <row r="337" spans="1:11" x14ac:dyDescent="0.25">
      <c r="A337" s="22"/>
      <c r="B337" s="22"/>
      <c r="C337" s="22"/>
      <c r="D337" s="6"/>
      <c r="E337" s="49" t="s">
        <v>283</v>
      </c>
      <c r="F337" s="62">
        <v>1231.4939999999999</v>
      </c>
      <c r="G337" s="62">
        <v>1231.4939999999999</v>
      </c>
      <c r="H337" s="62">
        <v>0</v>
      </c>
      <c r="I337" s="62">
        <v>0</v>
      </c>
      <c r="J337" s="270">
        <f t="shared" si="160"/>
        <v>0</v>
      </c>
      <c r="K337" s="270"/>
    </row>
    <row r="338" spans="1:11" ht="26.25" x14ac:dyDescent="0.25">
      <c r="A338" s="29"/>
      <c r="B338" s="29"/>
      <c r="C338" s="29" t="s">
        <v>288</v>
      </c>
      <c r="D338" s="29"/>
      <c r="E338" s="48" t="s">
        <v>289</v>
      </c>
      <c r="F338" s="66">
        <f t="shared" ref="F338:I338" si="174">F339+F357+F362</f>
        <v>21418.270079999998</v>
      </c>
      <c r="G338" s="66">
        <f t="shared" si="174"/>
        <v>25280.770079999998</v>
      </c>
      <c r="H338" s="66">
        <f t="shared" si="174"/>
        <v>6345.6</v>
      </c>
      <c r="I338" s="66">
        <f t="shared" si="174"/>
        <v>6345.0663199999999</v>
      </c>
      <c r="J338" s="268">
        <f t="shared" si="160"/>
        <v>25.098390199037802</v>
      </c>
      <c r="K338" s="268">
        <f t="shared" si="163"/>
        <v>99.99158976298537</v>
      </c>
    </row>
    <row r="339" spans="1:11" ht="26.25" x14ac:dyDescent="0.25">
      <c r="A339" s="31"/>
      <c r="B339" s="31"/>
      <c r="C339" s="31" t="s">
        <v>290</v>
      </c>
      <c r="D339" s="31"/>
      <c r="E339" s="20" t="s">
        <v>291</v>
      </c>
      <c r="F339" s="63">
        <f>F353+F355+F345+F340</f>
        <v>5166.170079999999</v>
      </c>
      <c r="G339" s="63">
        <f>G353+G355+G345+G340+G349</f>
        <v>9028.6700799999999</v>
      </c>
      <c r="H339" s="63">
        <f t="shared" ref="H339:I339" si="175">H353+H355+H345+H340</f>
        <v>602.79999999999995</v>
      </c>
      <c r="I339" s="63">
        <f t="shared" si="175"/>
        <v>602.26631999999995</v>
      </c>
      <c r="J339" s="269">
        <f t="shared" si="160"/>
        <v>6.670598378980749</v>
      </c>
      <c r="K339" s="269">
        <f t="shared" si="163"/>
        <v>99.911466489714655</v>
      </c>
    </row>
    <row r="340" spans="1:11" s="36" customFormat="1" x14ac:dyDescent="0.25">
      <c r="A340" s="12"/>
      <c r="B340" s="12"/>
      <c r="C340" s="22" t="s">
        <v>756</v>
      </c>
      <c r="D340" s="6"/>
      <c r="E340" s="19" t="s">
        <v>757</v>
      </c>
      <c r="F340" s="62">
        <f>F341</f>
        <v>462.50008000000003</v>
      </c>
      <c r="G340" s="62">
        <f t="shared" ref="G340:I340" si="176">G341</f>
        <v>4325.0000799999998</v>
      </c>
      <c r="H340" s="62">
        <f t="shared" si="176"/>
        <v>0</v>
      </c>
      <c r="I340" s="62">
        <f t="shared" si="176"/>
        <v>0</v>
      </c>
      <c r="J340" s="270">
        <f t="shared" si="160"/>
        <v>0</v>
      </c>
      <c r="K340" s="270"/>
    </row>
    <row r="341" spans="1:11" s="36" customFormat="1" x14ac:dyDescent="0.25">
      <c r="A341" s="12"/>
      <c r="B341" s="12"/>
      <c r="C341" s="6"/>
      <c r="D341" s="6" t="s">
        <v>270</v>
      </c>
      <c r="E341" s="3" t="s">
        <v>271</v>
      </c>
      <c r="F341" s="62">
        <f>F343+F344</f>
        <v>462.50008000000003</v>
      </c>
      <c r="G341" s="62">
        <f>G343+G344+G342</f>
        <v>4325.0000799999998</v>
      </c>
      <c r="H341" s="62">
        <v>0</v>
      </c>
      <c r="I341" s="62">
        <v>0</v>
      </c>
      <c r="J341" s="270">
        <f t="shared" si="160"/>
        <v>0</v>
      </c>
      <c r="K341" s="270"/>
    </row>
    <row r="342" spans="1:11" s="36" customFormat="1" x14ac:dyDescent="0.25">
      <c r="A342" s="12"/>
      <c r="B342" s="12"/>
      <c r="C342" s="6"/>
      <c r="D342" s="6"/>
      <c r="E342" s="49" t="s">
        <v>200</v>
      </c>
      <c r="F342" s="62">
        <v>0</v>
      </c>
      <c r="G342" s="62">
        <v>3862.5</v>
      </c>
      <c r="H342" s="62">
        <v>0</v>
      </c>
      <c r="I342" s="62">
        <v>0</v>
      </c>
      <c r="J342" s="270">
        <f t="shared" si="160"/>
        <v>0</v>
      </c>
      <c r="K342" s="270"/>
    </row>
    <row r="343" spans="1:11" s="36" customFormat="1" x14ac:dyDescent="0.25">
      <c r="A343" s="12"/>
      <c r="B343" s="12"/>
      <c r="C343" s="6"/>
      <c r="D343" s="6"/>
      <c r="E343" s="49" t="s">
        <v>283</v>
      </c>
      <c r="F343" s="62">
        <v>246.251</v>
      </c>
      <c r="G343" s="62">
        <v>246.251</v>
      </c>
      <c r="H343" s="62">
        <v>0</v>
      </c>
      <c r="I343" s="62">
        <v>0</v>
      </c>
      <c r="J343" s="270">
        <f t="shared" si="160"/>
        <v>0</v>
      </c>
      <c r="K343" s="270"/>
    </row>
    <row r="344" spans="1:11" s="36" customFormat="1" x14ac:dyDescent="0.25">
      <c r="A344" s="12"/>
      <c r="B344" s="12"/>
      <c r="C344" s="6"/>
      <c r="D344" s="6"/>
      <c r="E344" s="49" t="s">
        <v>770</v>
      </c>
      <c r="F344" s="62">
        <f>91+125.24908</f>
        <v>216.24907999999999</v>
      </c>
      <c r="G344" s="62">
        <f t="shared" ref="G344" si="177">91+125.24908</f>
        <v>216.24907999999999</v>
      </c>
      <c r="H344" s="62">
        <v>0</v>
      </c>
      <c r="I344" s="62">
        <v>0</v>
      </c>
      <c r="J344" s="270">
        <f t="shared" si="160"/>
        <v>0</v>
      </c>
      <c r="K344" s="270"/>
    </row>
    <row r="345" spans="1:11" ht="51" x14ac:dyDescent="0.25">
      <c r="A345" s="12"/>
      <c r="B345" s="12"/>
      <c r="C345" s="6" t="s">
        <v>476</v>
      </c>
      <c r="D345" s="6"/>
      <c r="E345" s="1" t="s">
        <v>500</v>
      </c>
      <c r="F345" s="62">
        <f>F346</f>
        <v>3572.0699999999997</v>
      </c>
      <c r="G345" s="62">
        <v>0</v>
      </c>
      <c r="H345" s="62">
        <v>0</v>
      </c>
      <c r="I345" s="62">
        <v>0</v>
      </c>
      <c r="J345" s="270"/>
      <c r="K345" s="270"/>
    </row>
    <row r="346" spans="1:11" x14ac:dyDescent="0.25">
      <c r="A346" s="12"/>
      <c r="B346" s="12"/>
      <c r="C346" s="6"/>
      <c r="D346" s="6" t="s">
        <v>270</v>
      </c>
      <c r="E346" s="3" t="s">
        <v>271</v>
      </c>
      <c r="F346" s="62">
        <f>F347+F348</f>
        <v>3572.0699999999997</v>
      </c>
      <c r="G346" s="62">
        <v>0</v>
      </c>
      <c r="H346" s="62">
        <v>0</v>
      </c>
      <c r="I346" s="62">
        <v>0</v>
      </c>
      <c r="J346" s="270"/>
      <c r="K346" s="270"/>
    </row>
    <row r="347" spans="1:11" x14ac:dyDescent="0.25">
      <c r="A347" s="12"/>
      <c r="B347" s="12"/>
      <c r="C347" s="6"/>
      <c r="D347" s="6"/>
      <c r="E347" s="49" t="s">
        <v>200</v>
      </c>
      <c r="F347" s="62">
        <v>3214.8629999999998</v>
      </c>
      <c r="G347" s="62">
        <v>0</v>
      </c>
      <c r="H347" s="62">
        <v>0</v>
      </c>
      <c r="I347" s="62">
        <v>0</v>
      </c>
      <c r="J347" s="270"/>
      <c r="K347" s="270"/>
    </row>
    <row r="348" spans="1:11" x14ac:dyDescent="0.25">
      <c r="A348" s="12"/>
      <c r="B348" s="12"/>
      <c r="C348" s="6"/>
      <c r="D348" s="6"/>
      <c r="E348" s="49" t="s">
        <v>283</v>
      </c>
      <c r="F348" s="62">
        <v>357.20699999999999</v>
      </c>
      <c r="G348" s="62">
        <v>0</v>
      </c>
      <c r="H348" s="62">
        <v>0</v>
      </c>
      <c r="I348" s="62">
        <v>0</v>
      </c>
      <c r="J348" s="270"/>
      <c r="K348" s="270"/>
    </row>
    <row r="349" spans="1:11" ht="51" x14ac:dyDescent="0.25">
      <c r="A349" s="12"/>
      <c r="B349" s="12"/>
      <c r="C349" s="6" t="s">
        <v>795</v>
      </c>
      <c r="D349" s="6"/>
      <c r="E349" s="1" t="s">
        <v>500</v>
      </c>
      <c r="F349" s="62">
        <v>0</v>
      </c>
      <c r="G349" s="62">
        <f t="shared" ref="G349" si="178">G350</f>
        <v>3572.0699999999997</v>
      </c>
      <c r="H349" s="62">
        <v>0</v>
      </c>
      <c r="I349" s="62">
        <v>0</v>
      </c>
      <c r="J349" s="270">
        <f t="shared" si="160"/>
        <v>0</v>
      </c>
      <c r="K349" s="270"/>
    </row>
    <row r="350" spans="1:11" x14ac:dyDescent="0.25">
      <c r="A350" s="12"/>
      <c r="B350" s="12"/>
      <c r="C350" s="6"/>
      <c r="D350" s="6" t="s">
        <v>270</v>
      </c>
      <c r="E350" s="3" t="s">
        <v>271</v>
      </c>
      <c r="F350" s="62">
        <v>0</v>
      </c>
      <c r="G350" s="62">
        <f t="shared" ref="G350" si="179">G351+G352</f>
        <v>3572.0699999999997</v>
      </c>
      <c r="H350" s="62">
        <v>0</v>
      </c>
      <c r="I350" s="62">
        <v>0</v>
      </c>
      <c r="J350" s="270">
        <f t="shared" si="160"/>
        <v>0</v>
      </c>
      <c r="K350" s="270"/>
    </row>
    <row r="351" spans="1:11" x14ac:dyDescent="0.25">
      <c r="A351" s="12"/>
      <c r="B351" s="12"/>
      <c r="C351" s="6"/>
      <c r="D351" s="6"/>
      <c r="E351" s="49" t="s">
        <v>200</v>
      </c>
      <c r="F351" s="62">
        <v>0</v>
      </c>
      <c r="G351" s="62">
        <v>3214.8629999999998</v>
      </c>
      <c r="H351" s="62">
        <v>0</v>
      </c>
      <c r="I351" s="62">
        <v>0</v>
      </c>
      <c r="J351" s="270">
        <f t="shared" si="160"/>
        <v>0</v>
      </c>
      <c r="K351" s="270"/>
    </row>
    <row r="352" spans="1:11" x14ac:dyDescent="0.25">
      <c r="A352" s="12"/>
      <c r="B352" s="12"/>
      <c r="C352" s="6"/>
      <c r="D352" s="6"/>
      <c r="E352" s="49" t="s">
        <v>283</v>
      </c>
      <c r="F352" s="62">
        <v>0</v>
      </c>
      <c r="G352" s="62">
        <v>357.20699999999999</v>
      </c>
      <c r="H352" s="62">
        <v>0</v>
      </c>
      <c r="I352" s="62">
        <v>0</v>
      </c>
      <c r="J352" s="270">
        <f t="shared" si="160"/>
        <v>0</v>
      </c>
      <c r="K352" s="270"/>
    </row>
    <row r="353" spans="1:11" ht="25.5" x14ac:dyDescent="0.25">
      <c r="A353" s="16"/>
      <c r="B353" s="16"/>
      <c r="C353" s="16" t="s">
        <v>292</v>
      </c>
      <c r="D353" s="16"/>
      <c r="E353" s="1" t="s">
        <v>435</v>
      </c>
      <c r="F353" s="71">
        <f t="shared" ref="F353:I353" si="180">F354</f>
        <v>678.79999999999973</v>
      </c>
      <c r="G353" s="71">
        <f t="shared" si="180"/>
        <v>678.79999999999973</v>
      </c>
      <c r="H353" s="71">
        <f t="shared" si="180"/>
        <v>150</v>
      </c>
      <c r="I353" s="71">
        <f t="shared" si="180"/>
        <v>149.46632</v>
      </c>
      <c r="J353" s="272">
        <f t="shared" si="160"/>
        <v>22.019198585739549</v>
      </c>
      <c r="K353" s="272">
        <f t="shared" si="163"/>
        <v>99.644213333333326</v>
      </c>
    </row>
    <row r="354" spans="1:11" x14ac:dyDescent="0.25">
      <c r="A354" s="16"/>
      <c r="B354" s="16"/>
      <c r="C354" s="16"/>
      <c r="D354" s="6" t="s">
        <v>270</v>
      </c>
      <c r="E354" s="3" t="s">
        <v>271</v>
      </c>
      <c r="F354" s="71">
        <f>3394.1-2715.3</f>
        <v>678.79999999999973</v>
      </c>
      <c r="G354" s="71">
        <f t="shared" ref="G354" si="181">3394.1-2715.3</f>
        <v>678.79999999999973</v>
      </c>
      <c r="H354" s="71">
        <v>150</v>
      </c>
      <c r="I354" s="71">
        <v>149.46632</v>
      </c>
      <c r="J354" s="272">
        <f t="shared" si="160"/>
        <v>22.019198585739549</v>
      </c>
      <c r="K354" s="272">
        <f t="shared" si="163"/>
        <v>99.644213333333326</v>
      </c>
    </row>
    <row r="355" spans="1:11" ht="25.5" x14ac:dyDescent="0.25">
      <c r="A355" s="16"/>
      <c r="B355" s="16"/>
      <c r="C355" s="16" t="s">
        <v>293</v>
      </c>
      <c r="D355" s="16"/>
      <c r="E355" s="1" t="s">
        <v>294</v>
      </c>
      <c r="F355" s="71">
        <f>F356</f>
        <v>452.79999999999995</v>
      </c>
      <c r="G355" s="71">
        <f t="shared" ref="G355:I355" si="182">G356</f>
        <v>452.79999999999995</v>
      </c>
      <c r="H355" s="71">
        <f t="shared" si="182"/>
        <v>452.79999999999995</v>
      </c>
      <c r="I355" s="71">
        <f t="shared" si="182"/>
        <v>452.79999999999995</v>
      </c>
      <c r="J355" s="272">
        <f t="shared" si="160"/>
        <v>100</v>
      </c>
      <c r="K355" s="272">
        <f t="shared" si="163"/>
        <v>100</v>
      </c>
    </row>
    <row r="356" spans="1:11" x14ac:dyDescent="0.25">
      <c r="A356" s="16"/>
      <c r="B356" s="16"/>
      <c r="C356" s="16"/>
      <c r="D356" s="6" t="s">
        <v>270</v>
      </c>
      <c r="E356" s="3" t="s">
        <v>271</v>
      </c>
      <c r="F356" s="71">
        <f>2264-1811.2</f>
        <v>452.79999999999995</v>
      </c>
      <c r="G356" s="71">
        <f t="shared" ref="G356:I356" si="183">2264-1811.2</f>
        <v>452.79999999999995</v>
      </c>
      <c r="H356" s="71">
        <f t="shared" si="183"/>
        <v>452.79999999999995</v>
      </c>
      <c r="I356" s="71">
        <f t="shared" si="183"/>
        <v>452.79999999999995</v>
      </c>
      <c r="J356" s="272">
        <f t="shared" si="160"/>
        <v>100</v>
      </c>
      <c r="K356" s="272">
        <f t="shared" si="163"/>
        <v>100</v>
      </c>
    </row>
    <row r="357" spans="1:11" x14ac:dyDescent="0.25">
      <c r="A357" s="31"/>
      <c r="B357" s="31"/>
      <c r="C357" s="31" t="s">
        <v>295</v>
      </c>
      <c r="D357" s="34"/>
      <c r="E357" s="20" t="s">
        <v>296</v>
      </c>
      <c r="F357" s="63">
        <f>F358+F360</f>
        <v>938.40000000000009</v>
      </c>
      <c r="G357" s="63">
        <f t="shared" ref="G357:I357" si="184">G358+G360</f>
        <v>938.40000000000009</v>
      </c>
      <c r="H357" s="63">
        <f t="shared" si="184"/>
        <v>0</v>
      </c>
      <c r="I357" s="63">
        <f t="shared" si="184"/>
        <v>0</v>
      </c>
      <c r="J357" s="269">
        <f t="shared" si="160"/>
        <v>0</v>
      </c>
      <c r="K357" s="269"/>
    </row>
    <row r="358" spans="1:11" x14ac:dyDescent="0.25">
      <c r="A358" s="81"/>
      <c r="B358" s="81"/>
      <c r="C358" s="6" t="s">
        <v>297</v>
      </c>
      <c r="D358" s="51"/>
      <c r="E358" s="50" t="s">
        <v>501</v>
      </c>
      <c r="F358" s="71">
        <f>F359</f>
        <v>398.1</v>
      </c>
      <c r="G358" s="71">
        <f t="shared" ref="G358:I358" si="185">G359</f>
        <v>398.1</v>
      </c>
      <c r="H358" s="71">
        <f t="shared" si="185"/>
        <v>0</v>
      </c>
      <c r="I358" s="71">
        <f t="shared" si="185"/>
        <v>0</v>
      </c>
      <c r="J358" s="272">
        <f t="shared" si="160"/>
        <v>0</v>
      </c>
      <c r="K358" s="272"/>
    </row>
    <row r="359" spans="1:11" x14ac:dyDescent="0.25">
      <c r="A359" s="81"/>
      <c r="B359" s="81"/>
      <c r="C359" s="12"/>
      <c r="D359" s="6" t="s">
        <v>270</v>
      </c>
      <c r="E359" s="3" t="s">
        <v>271</v>
      </c>
      <c r="F359" s="71">
        <v>398.1</v>
      </c>
      <c r="G359" s="71">
        <v>398.1</v>
      </c>
      <c r="H359" s="71">
        <v>0</v>
      </c>
      <c r="I359" s="71">
        <v>0</v>
      </c>
      <c r="J359" s="272">
        <f t="shared" si="160"/>
        <v>0</v>
      </c>
      <c r="K359" s="272"/>
    </row>
    <row r="360" spans="1:11" x14ac:dyDescent="0.25">
      <c r="A360" s="81"/>
      <c r="B360" s="81"/>
      <c r="C360" s="6" t="s">
        <v>302</v>
      </c>
      <c r="D360" s="22"/>
      <c r="E360" s="50" t="s">
        <v>303</v>
      </c>
      <c r="F360" s="71">
        <f>F361</f>
        <v>540.30000000000007</v>
      </c>
      <c r="G360" s="71">
        <f t="shared" ref="G360:I360" si="186">G361</f>
        <v>540.30000000000007</v>
      </c>
      <c r="H360" s="71">
        <f t="shared" si="186"/>
        <v>0</v>
      </c>
      <c r="I360" s="71">
        <f t="shared" si="186"/>
        <v>0</v>
      </c>
      <c r="J360" s="272">
        <f t="shared" si="160"/>
        <v>0</v>
      </c>
      <c r="K360" s="272"/>
    </row>
    <row r="361" spans="1:11" x14ac:dyDescent="0.25">
      <c r="A361" s="81"/>
      <c r="B361" s="81"/>
      <c r="C361" s="18"/>
      <c r="D361" s="6" t="s">
        <v>270</v>
      </c>
      <c r="E361" s="3" t="s">
        <v>271</v>
      </c>
      <c r="F361" s="71">
        <f>1080.7-540.4</f>
        <v>540.30000000000007</v>
      </c>
      <c r="G361" s="71">
        <f t="shared" ref="G361" si="187">1080.7-540.4</f>
        <v>540.30000000000007</v>
      </c>
      <c r="H361" s="71">
        <v>0</v>
      </c>
      <c r="I361" s="71">
        <v>0</v>
      </c>
      <c r="J361" s="272">
        <f t="shared" si="160"/>
        <v>0</v>
      </c>
      <c r="K361" s="272"/>
    </row>
    <row r="362" spans="1:11" x14ac:dyDescent="0.25">
      <c r="A362" s="31"/>
      <c r="B362" s="31"/>
      <c r="C362" s="31" t="s">
        <v>503</v>
      </c>
      <c r="D362" s="31"/>
      <c r="E362" s="20" t="s">
        <v>504</v>
      </c>
      <c r="F362" s="63">
        <f>F363</f>
        <v>15313.699999999999</v>
      </c>
      <c r="G362" s="63">
        <f t="shared" ref="G362:I363" si="188">G363</f>
        <v>15313.699999999999</v>
      </c>
      <c r="H362" s="63">
        <f t="shared" si="188"/>
        <v>5742.8</v>
      </c>
      <c r="I362" s="63">
        <f t="shared" si="188"/>
        <v>5742.8</v>
      </c>
      <c r="J362" s="269">
        <f t="shared" si="160"/>
        <v>37.501061141330972</v>
      </c>
      <c r="K362" s="269">
        <f t="shared" si="163"/>
        <v>100</v>
      </c>
    </row>
    <row r="363" spans="1:11" x14ac:dyDescent="0.25">
      <c r="A363" s="81"/>
      <c r="B363" s="81"/>
      <c r="C363" s="6" t="s">
        <v>505</v>
      </c>
      <c r="D363" s="6"/>
      <c r="E363" s="21" t="s">
        <v>620</v>
      </c>
      <c r="F363" s="62">
        <f>F364</f>
        <v>15313.699999999999</v>
      </c>
      <c r="G363" s="62">
        <f t="shared" si="188"/>
        <v>15313.699999999999</v>
      </c>
      <c r="H363" s="62">
        <f t="shared" si="188"/>
        <v>5742.8</v>
      </c>
      <c r="I363" s="62">
        <f t="shared" si="188"/>
        <v>5742.8</v>
      </c>
      <c r="J363" s="270">
        <f t="shared" si="160"/>
        <v>37.501061141330972</v>
      </c>
      <c r="K363" s="270">
        <f t="shared" si="163"/>
        <v>100</v>
      </c>
    </row>
    <row r="364" spans="1:11" ht="25.5" x14ac:dyDescent="0.25">
      <c r="A364" s="81"/>
      <c r="B364" s="81"/>
      <c r="C364" s="6"/>
      <c r="D364" s="6" t="s">
        <v>445</v>
      </c>
      <c r="E364" s="1" t="s">
        <v>446</v>
      </c>
      <c r="F364" s="62">
        <f>17229.1-2359.9-349+793.5</f>
        <v>15313.699999999999</v>
      </c>
      <c r="G364" s="62">
        <f t="shared" ref="G364" si="189">17229.1-2359.9-349+793.5</f>
        <v>15313.699999999999</v>
      </c>
      <c r="H364" s="62">
        <v>5742.8</v>
      </c>
      <c r="I364" s="62">
        <v>5742.8</v>
      </c>
      <c r="J364" s="270">
        <f t="shared" si="160"/>
        <v>37.501061141330972</v>
      </c>
      <c r="K364" s="270">
        <f t="shared" si="163"/>
        <v>100</v>
      </c>
    </row>
    <row r="365" spans="1:11" ht="25.5" x14ac:dyDescent="0.25">
      <c r="A365" s="94"/>
      <c r="B365" s="95"/>
      <c r="C365" s="96" t="s">
        <v>339</v>
      </c>
      <c r="D365" s="95"/>
      <c r="E365" s="97" t="s">
        <v>372</v>
      </c>
      <c r="F365" s="98">
        <f t="shared" ref="F365:I365" si="190">F366+F369+F375</f>
        <v>10182.070810000001</v>
      </c>
      <c r="G365" s="98">
        <f t="shared" si="190"/>
        <v>10182.070810000001</v>
      </c>
      <c r="H365" s="98">
        <f t="shared" si="190"/>
        <v>0</v>
      </c>
      <c r="I365" s="98">
        <f t="shared" si="190"/>
        <v>0</v>
      </c>
      <c r="J365" s="267">
        <f t="shared" si="160"/>
        <v>0</v>
      </c>
      <c r="K365" s="267"/>
    </row>
    <row r="366" spans="1:11" ht="26.25" x14ac:dyDescent="0.25">
      <c r="A366" s="31"/>
      <c r="B366" s="31"/>
      <c r="C366" s="31" t="s">
        <v>438</v>
      </c>
      <c r="D366" s="34"/>
      <c r="E366" s="32" t="s">
        <v>510</v>
      </c>
      <c r="F366" s="63">
        <f>F367</f>
        <v>237.1</v>
      </c>
      <c r="G366" s="63">
        <f t="shared" ref="G366:I367" si="191">G367</f>
        <v>237.1</v>
      </c>
      <c r="H366" s="63">
        <f t="shared" si="191"/>
        <v>0</v>
      </c>
      <c r="I366" s="63">
        <f t="shared" si="191"/>
        <v>0</v>
      </c>
      <c r="J366" s="269">
        <f t="shared" si="160"/>
        <v>0</v>
      </c>
      <c r="K366" s="269"/>
    </row>
    <row r="367" spans="1:11" x14ac:dyDescent="0.25">
      <c r="A367" s="4"/>
      <c r="B367" s="4"/>
      <c r="C367" s="4" t="s">
        <v>439</v>
      </c>
      <c r="D367" s="16"/>
      <c r="E367" s="1" t="s">
        <v>373</v>
      </c>
      <c r="F367" s="62">
        <f>F368</f>
        <v>237.1</v>
      </c>
      <c r="G367" s="62">
        <f t="shared" si="191"/>
        <v>237.1</v>
      </c>
      <c r="H367" s="62">
        <f t="shared" si="191"/>
        <v>0</v>
      </c>
      <c r="I367" s="62">
        <f t="shared" si="191"/>
        <v>0</v>
      </c>
      <c r="J367" s="270">
        <f t="shared" si="160"/>
        <v>0</v>
      </c>
      <c r="K367" s="270"/>
    </row>
    <row r="368" spans="1:11" x14ac:dyDescent="0.25">
      <c r="A368" s="4"/>
      <c r="B368" s="4"/>
      <c r="C368" s="4"/>
      <c r="D368" s="6" t="s">
        <v>270</v>
      </c>
      <c r="E368" s="3" t="s">
        <v>271</v>
      </c>
      <c r="F368" s="62">
        <v>237.1</v>
      </c>
      <c r="G368" s="62">
        <v>237.1</v>
      </c>
      <c r="H368" s="62">
        <v>0</v>
      </c>
      <c r="I368" s="62">
        <v>0</v>
      </c>
      <c r="J368" s="270">
        <f t="shared" si="160"/>
        <v>0</v>
      </c>
      <c r="K368" s="270"/>
    </row>
    <row r="369" spans="1:11" ht="26.25" x14ac:dyDescent="0.25">
      <c r="A369" s="31"/>
      <c r="B369" s="31"/>
      <c r="C369" s="31" t="s">
        <v>440</v>
      </c>
      <c r="D369" s="34"/>
      <c r="E369" s="32" t="s">
        <v>663</v>
      </c>
      <c r="F369" s="63">
        <f>F370</f>
        <v>7528.3618699999997</v>
      </c>
      <c r="G369" s="63">
        <f t="shared" ref="G369:I369" si="192">G370</f>
        <v>7528.3618699999997</v>
      </c>
      <c r="H369" s="63">
        <f t="shared" si="192"/>
        <v>0</v>
      </c>
      <c r="I369" s="63">
        <f t="shared" si="192"/>
        <v>0</v>
      </c>
      <c r="J369" s="269">
        <f t="shared" si="160"/>
        <v>0</v>
      </c>
      <c r="K369" s="269"/>
    </row>
    <row r="370" spans="1:11" ht="25.5" x14ac:dyDescent="0.25">
      <c r="A370" s="4"/>
      <c r="B370" s="4"/>
      <c r="C370" s="4" t="s">
        <v>441</v>
      </c>
      <c r="D370" s="16"/>
      <c r="E370" s="1" t="s">
        <v>374</v>
      </c>
      <c r="F370" s="62">
        <f>F372+F373+F374</f>
        <v>7528.3618699999997</v>
      </c>
      <c r="G370" s="62">
        <f t="shared" ref="G370:I370" si="193">G372+G373+G374</f>
        <v>7528.3618699999997</v>
      </c>
      <c r="H370" s="62">
        <f t="shared" si="193"/>
        <v>0</v>
      </c>
      <c r="I370" s="62">
        <f t="shared" si="193"/>
        <v>0</v>
      </c>
      <c r="J370" s="270">
        <f t="shared" si="160"/>
        <v>0</v>
      </c>
      <c r="K370" s="270"/>
    </row>
    <row r="371" spans="1:11" x14ac:dyDescent="0.25">
      <c r="A371" s="4"/>
      <c r="B371" s="4"/>
      <c r="C371" s="4"/>
      <c r="D371" s="6" t="s">
        <v>270</v>
      </c>
      <c r="E371" s="3" t="s">
        <v>271</v>
      </c>
      <c r="F371" s="62">
        <f>F372+F374+F373</f>
        <v>7528.3618699999997</v>
      </c>
      <c r="G371" s="62">
        <f t="shared" ref="G371:I371" si="194">G372+G374+G373</f>
        <v>7528.3618699999997</v>
      </c>
      <c r="H371" s="62">
        <f t="shared" si="194"/>
        <v>0</v>
      </c>
      <c r="I371" s="62">
        <f t="shared" si="194"/>
        <v>0</v>
      </c>
      <c r="J371" s="270">
        <f t="shared" si="160"/>
        <v>0</v>
      </c>
      <c r="K371" s="270"/>
    </row>
    <row r="372" spans="1:11" x14ac:dyDescent="0.25">
      <c r="A372" s="4"/>
      <c r="B372" s="4"/>
      <c r="C372" s="4"/>
      <c r="D372" s="6"/>
      <c r="E372" s="3" t="s">
        <v>182</v>
      </c>
      <c r="F372" s="62">
        <v>6436.7493999999997</v>
      </c>
      <c r="G372" s="62">
        <v>6436.7493999999997</v>
      </c>
      <c r="H372" s="62">
        <v>0</v>
      </c>
      <c r="I372" s="62">
        <v>0</v>
      </c>
      <c r="J372" s="270">
        <f t="shared" si="160"/>
        <v>0</v>
      </c>
      <c r="K372" s="270"/>
    </row>
    <row r="373" spans="1:11" x14ac:dyDescent="0.25">
      <c r="A373" s="4"/>
      <c r="B373" s="4"/>
      <c r="C373" s="4"/>
      <c r="D373" s="6"/>
      <c r="E373" s="3" t="s">
        <v>180</v>
      </c>
      <c r="F373" s="62">
        <v>338.77627999999999</v>
      </c>
      <c r="G373" s="62">
        <v>338.77627999999999</v>
      </c>
      <c r="H373" s="62">
        <v>0</v>
      </c>
      <c r="I373" s="62">
        <v>0</v>
      </c>
      <c r="J373" s="270">
        <f t="shared" si="160"/>
        <v>0</v>
      </c>
      <c r="K373" s="270"/>
    </row>
    <row r="374" spans="1:11" x14ac:dyDescent="0.25">
      <c r="A374" s="4"/>
      <c r="B374" s="4"/>
      <c r="C374" s="4"/>
      <c r="D374" s="6"/>
      <c r="E374" s="3" t="s">
        <v>145</v>
      </c>
      <c r="F374" s="62">
        <v>752.83618999999999</v>
      </c>
      <c r="G374" s="62">
        <v>752.83618999999999</v>
      </c>
      <c r="H374" s="62">
        <v>0</v>
      </c>
      <c r="I374" s="62">
        <v>0</v>
      </c>
      <c r="J374" s="270">
        <f t="shared" si="160"/>
        <v>0</v>
      </c>
      <c r="K374" s="270"/>
    </row>
    <row r="375" spans="1:11" ht="26.25" x14ac:dyDescent="0.25">
      <c r="A375" s="31"/>
      <c r="B375" s="31"/>
      <c r="C375" s="31" t="s">
        <v>442</v>
      </c>
      <c r="D375" s="34"/>
      <c r="E375" s="32" t="s">
        <v>664</v>
      </c>
      <c r="F375" s="63">
        <f t="shared" ref="F375:I375" si="195">F376</f>
        <v>2416.6089400000001</v>
      </c>
      <c r="G375" s="63">
        <f t="shared" si="195"/>
        <v>2416.6089400000001</v>
      </c>
      <c r="H375" s="63">
        <f t="shared" si="195"/>
        <v>0</v>
      </c>
      <c r="I375" s="63">
        <f t="shared" si="195"/>
        <v>0</v>
      </c>
      <c r="J375" s="269">
        <f t="shared" si="160"/>
        <v>0</v>
      </c>
      <c r="K375" s="269"/>
    </row>
    <row r="376" spans="1:11" ht="25.5" x14ac:dyDescent="0.25">
      <c r="A376" s="81"/>
      <c r="B376" s="81"/>
      <c r="C376" s="4" t="s">
        <v>443</v>
      </c>
      <c r="D376" s="16"/>
      <c r="E376" s="1" t="s">
        <v>511</v>
      </c>
      <c r="F376" s="62">
        <f>F378+F379</f>
        <v>2416.6089400000001</v>
      </c>
      <c r="G376" s="62">
        <f t="shared" ref="G376:I376" si="196">G378+G379</f>
        <v>2416.6089400000001</v>
      </c>
      <c r="H376" s="62">
        <f t="shared" si="196"/>
        <v>0</v>
      </c>
      <c r="I376" s="62">
        <f t="shared" si="196"/>
        <v>0</v>
      </c>
      <c r="J376" s="270">
        <f t="shared" ref="J376:J433" si="197">I376/G376*100</f>
        <v>0</v>
      </c>
      <c r="K376" s="270"/>
    </row>
    <row r="377" spans="1:11" x14ac:dyDescent="0.25">
      <c r="A377" s="81"/>
      <c r="B377" s="81"/>
      <c r="C377" s="4"/>
      <c r="D377" s="6" t="s">
        <v>270</v>
      </c>
      <c r="E377" s="3" t="s">
        <v>271</v>
      </c>
      <c r="F377" s="62">
        <f t="shared" ref="F377:I377" si="198">F378+F379</f>
        <v>2416.6089400000001</v>
      </c>
      <c r="G377" s="62">
        <f t="shared" si="198"/>
        <v>2416.6089400000001</v>
      </c>
      <c r="H377" s="62">
        <f t="shared" si="198"/>
        <v>0</v>
      </c>
      <c r="I377" s="62">
        <f t="shared" si="198"/>
        <v>0</v>
      </c>
      <c r="J377" s="270">
        <f t="shared" si="197"/>
        <v>0</v>
      </c>
      <c r="K377" s="270"/>
    </row>
    <row r="378" spans="1:11" x14ac:dyDescent="0.25">
      <c r="A378" s="81"/>
      <c r="B378" s="81"/>
      <c r="C378" s="4"/>
      <c r="D378" s="6"/>
      <c r="E378" s="3" t="s">
        <v>180</v>
      </c>
      <c r="F378" s="62">
        <v>2174.94805</v>
      </c>
      <c r="G378" s="62">
        <v>2174.94805</v>
      </c>
      <c r="H378" s="62">
        <v>0</v>
      </c>
      <c r="I378" s="62">
        <v>0</v>
      </c>
      <c r="J378" s="270">
        <f t="shared" si="197"/>
        <v>0</v>
      </c>
      <c r="K378" s="270"/>
    </row>
    <row r="379" spans="1:11" x14ac:dyDescent="0.25">
      <c r="A379" s="81"/>
      <c r="B379" s="81"/>
      <c r="C379" s="4"/>
      <c r="D379" s="6"/>
      <c r="E379" s="3" t="s">
        <v>145</v>
      </c>
      <c r="F379" s="62">
        <v>241.66088999999999</v>
      </c>
      <c r="G379" s="62">
        <v>241.66088999999999</v>
      </c>
      <c r="H379" s="62">
        <v>0</v>
      </c>
      <c r="I379" s="62">
        <v>0</v>
      </c>
      <c r="J379" s="270">
        <f t="shared" si="197"/>
        <v>0</v>
      </c>
      <c r="K379" s="270"/>
    </row>
    <row r="380" spans="1:11" x14ac:dyDescent="0.25">
      <c r="A380" s="81"/>
      <c r="B380" s="17" t="s">
        <v>614</v>
      </c>
      <c r="C380" s="92"/>
      <c r="D380" s="91"/>
      <c r="E380" s="85" t="s">
        <v>616</v>
      </c>
      <c r="F380" s="65">
        <f t="shared" ref="F380:I386" si="199">F381</f>
        <v>22.5</v>
      </c>
      <c r="G380" s="65">
        <f t="shared" si="199"/>
        <v>22.5</v>
      </c>
      <c r="H380" s="65">
        <f t="shared" si="199"/>
        <v>0</v>
      </c>
      <c r="I380" s="65">
        <f t="shared" si="199"/>
        <v>0</v>
      </c>
      <c r="J380" s="271">
        <f t="shared" si="197"/>
        <v>0</v>
      </c>
      <c r="K380" s="271"/>
    </row>
    <row r="381" spans="1:11" x14ac:dyDescent="0.25">
      <c r="A381" s="81"/>
      <c r="B381" s="17" t="s">
        <v>615</v>
      </c>
      <c r="C381" s="92"/>
      <c r="D381" s="91"/>
      <c r="E381" s="85" t="s">
        <v>617</v>
      </c>
      <c r="F381" s="65">
        <f t="shared" si="199"/>
        <v>22.5</v>
      </c>
      <c r="G381" s="65">
        <f t="shared" si="199"/>
        <v>22.5</v>
      </c>
      <c r="H381" s="65">
        <f t="shared" si="199"/>
        <v>0</v>
      </c>
      <c r="I381" s="65">
        <f t="shared" si="199"/>
        <v>0</v>
      </c>
      <c r="J381" s="271">
        <f t="shared" si="197"/>
        <v>0</v>
      </c>
      <c r="K381" s="271"/>
    </row>
    <row r="382" spans="1:11" x14ac:dyDescent="0.25">
      <c r="A382" s="81"/>
      <c r="B382" s="17"/>
      <c r="C382" s="92" t="s">
        <v>3</v>
      </c>
      <c r="D382" s="91"/>
      <c r="E382" s="112" t="s">
        <v>4</v>
      </c>
      <c r="F382" s="65">
        <f t="shared" si="199"/>
        <v>22.5</v>
      </c>
      <c r="G382" s="65">
        <f t="shared" si="199"/>
        <v>22.5</v>
      </c>
      <c r="H382" s="65">
        <f t="shared" si="199"/>
        <v>0</v>
      </c>
      <c r="I382" s="65">
        <f t="shared" si="199"/>
        <v>0</v>
      </c>
      <c r="J382" s="271">
        <f t="shared" si="197"/>
        <v>0</v>
      </c>
      <c r="K382" s="271"/>
    </row>
    <row r="383" spans="1:11" ht="25.5" x14ac:dyDescent="0.25">
      <c r="A383" s="150"/>
      <c r="B383" s="95"/>
      <c r="C383" s="96" t="s">
        <v>279</v>
      </c>
      <c r="D383" s="95"/>
      <c r="E383" s="97" t="s">
        <v>280</v>
      </c>
      <c r="F383" s="152">
        <f t="shared" si="199"/>
        <v>22.5</v>
      </c>
      <c r="G383" s="152">
        <f t="shared" si="199"/>
        <v>22.5</v>
      </c>
      <c r="H383" s="152">
        <f t="shared" si="199"/>
        <v>0</v>
      </c>
      <c r="I383" s="152">
        <f t="shared" si="199"/>
        <v>0</v>
      </c>
      <c r="J383" s="285">
        <f t="shared" si="197"/>
        <v>0</v>
      </c>
      <c r="K383" s="285"/>
    </row>
    <row r="384" spans="1:11" ht="25.5" x14ac:dyDescent="0.25">
      <c r="A384" s="151"/>
      <c r="B384" s="116"/>
      <c r="C384" s="117" t="s">
        <v>288</v>
      </c>
      <c r="D384" s="116"/>
      <c r="E384" s="147" t="s">
        <v>289</v>
      </c>
      <c r="F384" s="153">
        <f t="shared" si="199"/>
        <v>22.5</v>
      </c>
      <c r="G384" s="153">
        <f t="shared" si="199"/>
        <v>22.5</v>
      </c>
      <c r="H384" s="153">
        <f t="shared" si="199"/>
        <v>0</v>
      </c>
      <c r="I384" s="153">
        <f t="shared" si="199"/>
        <v>0</v>
      </c>
      <c r="J384" s="286">
        <f t="shared" si="197"/>
        <v>0</v>
      </c>
      <c r="K384" s="286"/>
    </row>
    <row r="385" spans="1:11" x14ac:dyDescent="0.25">
      <c r="A385" s="81"/>
      <c r="B385" s="17"/>
      <c r="C385" s="92" t="s">
        <v>295</v>
      </c>
      <c r="D385" s="17"/>
      <c r="E385" s="148" t="s">
        <v>296</v>
      </c>
      <c r="F385" s="65">
        <f t="shared" si="199"/>
        <v>22.5</v>
      </c>
      <c r="G385" s="65">
        <f t="shared" si="199"/>
        <v>22.5</v>
      </c>
      <c r="H385" s="65">
        <f t="shared" si="199"/>
        <v>0</v>
      </c>
      <c r="I385" s="65">
        <f t="shared" si="199"/>
        <v>0</v>
      </c>
      <c r="J385" s="271">
        <f t="shared" si="197"/>
        <v>0</v>
      </c>
      <c r="K385" s="271"/>
    </row>
    <row r="386" spans="1:11" ht="25.5" x14ac:dyDescent="0.25">
      <c r="A386" s="81"/>
      <c r="B386" s="16"/>
      <c r="C386" s="149" t="s">
        <v>300</v>
      </c>
      <c r="D386" s="17"/>
      <c r="E386" s="1" t="s">
        <v>301</v>
      </c>
      <c r="F386" s="62">
        <f t="shared" si="199"/>
        <v>22.5</v>
      </c>
      <c r="G386" s="62">
        <f t="shared" si="199"/>
        <v>22.5</v>
      </c>
      <c r="H386" s="62">
        <f t="shared" si="199"/>
        <v>0</v>
      </c>
      <c r="I386" s="62">
        <f t="shared" si="199"/>
        <v>0</v>
      </c>
      <c r="J386" s="270">
        <f t="shared" si="197"/>
        <v>0</v>
      </c>
      <c r="K386" s="270"/>
    </row>
    <row r="387" spans="1:11" x14ac:dyDescent="0.25">
      <c r="A387" s="81"/>
      <c r="B387" s="17"/>
      <c r="C387" s="111"/>
      <c r="D387" s="6" t="s">
        <v>270</v>
      </c>
      <c r="E387" s="3" t="s">
        <v>271</v>
      </c>
      <c r="F387" s="62">
        <v>22.5</v>
      </c>
      <c r="G387" s="62">
        <v>22.5</v>
      </c>
      <c r="H387" s="62">
        <v>0</v>
      </c>
      <c r="I387" s="62">
        <v>0</v>
      </c>
      <c r="J387" s="270">
        <f t="shared" si="197"/>
        <v>0</v>
      </c>
      <c r="K387" s="270"/>
    </row>
    <row r="388" spans="1:11" x14ac:dyDescent="0.25">
      <c r="A388" s="81"/>
      <c r="B388" s="17" t="s">
        <v>564</v>
      </c>
      <c r="C388" s="92"/>
      <c r="D388" s="91"/>
      <c r="E388" s="85" t="s">
        <v>565</v>
      </c>
      <c r="F388" s="65">
        <f t="shared" ref="F388:I393" si="200">F389</f>
        <v>40899.493090000004</v>
      </c>
      <c r="G388" s="65">
        <f t="shared" si="200"/>
        <v>56026.655760000001</v>
      </c>
      <c r="H388" s="65">
        <f t="shared" si="200"/>
        <v>27020.97625</v>
      </c>
      <c r="I388" s="65">
        <f t="shared" si="200"/>
        <v>27020.97625</v>
      </c>
      <c r="J388" s="271">
        <f t="shared" si="197"/>
        <v>48.228786607840895</v>
      </c>
      <c r="K388" s="271">
        <f t="shared" ref="K388:K433" si="201">I388/H388*100</f>
        <v>100</v>
      </c>
    </row>
    <row r="389" spans="1:11" x14ac:dyDescent="0.25">
      <c r="A389" s="81"/>
      <c r="B389" s="17" t="s">
        <v>566</v>
      </c>
      <c r="C389" s="92"/>
      <c r="D389" s="91"/>
      <c r="E389" s="85" t="s">
        <v>567</v>
      </c>
      <c r="F389" s="65">
        <f>F390+F398</f>
        <v>40899.493090000004</v>
      </c>
      <c r="G389" s="65">
        <f>G390+G398</f>
        <v>56026.655760000001</v>
      </c>
      <c r="H389" s="65">
        <f>H390+H398</f>
        <v>27020.97625</v>
      </c>
      <c r="I389" s="65">
        <f>I390+I398</f>
        <v>27020.97625</v>
      </c>
      <c r="J389" s="271">
        <f t="shared" si="197"/>
        <v>48.228786607840895</v>
      </c>
      <c r="K389" s="271">
        <f t="shared" si="201"/>
        <v>100</v>
      </c>
    </row>
    <row r="390" spans="1:11" x14ac:dyDescent="0.25">
      <c r="A390" s="81"/>
      <c r="B390" s="17"/>
      <c r="C390" s="92" t="s">
        <v>3</v>
      </c>
      <c r="D390" s="91"/>
      <c r="E390" s="112" t="s">
        <v>4</v>
      </c>
      <c r="F390" s="65">
        <f t="shared" si="200"/>
        <v>40669.593090000002</v>
      </c>
      <c r="G390" s="65">
        <f t="shared" si="200"/>
        <v>55796.723770000004</v>
      </c>
      <c r="H390" s="65">
        <f t="shared" si="200"/>
        <v>27020.97625</v>
      </c>
      <c r="I390" s="65">
        <f t="shared" si="200"/>
        <v>27020.97625</v>
      </c>
      <c r="J390" s="271">
        <f t="shared" si="197"/>
        <v>48.427531984464395</v>
      </c>
      <c r="K390" s="271">
        <f t="shared" si="201"/>
        <v>100</v>
      </c>
    </row>
    <row r="391" spans="1:11" ht="25.5" x14ac:dyDescent="0.25">
      <c r="A391" s="94"/>
      <c r="B391" s="95"/>
      <c r="C391" s="96" t="s">
        <v>55</v>
      </c>
      <c r="D391" s="95"/>
      <c r="E391" s="97" t="s">
        <v>490</v>
      </c>
      <c r="F391" s="98">
        <f t="shared" si="200"/>
        <v>40669.593090000002</v>
      </c>
      <c r="G391" s="98">
        <f t="shared" si="200"/>
        <v>55796.723770000004</v>
      </c>
      <c r="H391" s="98">
        <f t="shared" si="200"/>
        <v>27020.97625</v>
      </c>
      <c r="I391" s="98">
        <f t="shared" si="200"/>
        <v>27020.97625</v>
      </c>
      <c r="J391" s="267">
        <f t="shared" si="197"/>
        <v>48.427531984464395</v>
      </c>
      <c r="K391" s="267">
        <f t="shared" si="201"/>
        <v>100</v>
      </c>
    </row>
    <row r="392" spans="1:11" x14ac:dyDescent="0.25">
      <c r="A392" s="29"/>
      <c r="B392" s="29"/>
      <c r="C392" s="29" t="s">
        <v>71</v>
      </c>
      <c r="D392" s="29"/>
      <c r="E392" s="48" t="s">
        <v>72</v>
      </c>
      <c r="F392" s="66">
        <f t="shared" si="200"/>
        <v>40669.593090000002</v>
      </c>
      <c r="G392" s="66">
        <f t="shared" si="200"/>
        <v>55796.723770000004</v>
      </c>
      <c r="H392" s="66">
        <f t="shared" si="200"/>
        <v>27020.97625</v>
      </c>
      <c r="I392" s="66">
        <f t="shared" si="200"/>
        <v>27020.97625</v>
      </c>
      <c r="J392" s="268">
        <f t="shared" si="197"/>
        <v>48.427531984464395</v>
      </c>
      <c r="K392" s="268">
        <f t="shared" si="201"/>
        <v>100</v>
      </c>
    </row>
    <row r="393" spans="1:11" s="36" customFormat="1" ht="39" x14ac:dyDescent="0.25">
      <c r="A393" s="31"/>
      <c r="B393" s="31"/>
      <c r="C393" s="31" t="s">
        <v>97</v>
      </c>
      <c r="D393" s="31"/>
      <c r="E393" s="32" t="s">
        <v>98</v>
      </c>
      <c r="F393" s="63">
        <f>F394</f>
        <v>40669.593090000002</v>
      </c>
      <c r="G393" s="63">
        <f t="shared" si="200"/>
        <v>55796.723770000004</v>
      </c>
      <c r="H393" s="63">
        <f t="shared" si="200"/>
        <v>27020.97625</v>
      </c>
      <c r="I393" s="63">
        <f t="shared" si="200"/>
        <v>27020.97625</v>
      </c>
      <c r="J393" s="269">
        <f t="shared" si="197"/>
        <v>48.427531984464395</v>
      </c>
      <c r="K393" s="269">
        <f t="shared" si="201"/>
        <v>100</v>
      </c>
    </row>
    <row r="394" spans="1:11" s="36" customFormat="1" ht="25.5" x14ac:dyDescent="0.25">
      <c r="A394" s="82"/>
      <c r="B394" s="82"/>
      <c r="C394" s="6" t="s">
        <v>99</v>
      </c>
      <c r="D394" s="6"/>
      <c r="E394" s="2" t="s">
        <v>100</v>
      </c>
      <c r="F394" s="71">
        <f>F395</f>
        <v>40669.593090000002</v>
      </c>
      <c r="G394" s="71">
        <f t="shared" ref="G394:I394" si="202">G395</f>
        <v>55796.723770000004</v>
      </c>
      <c r="H394" s="71">
        <f t="shared" si="202"/>
        <v>27020.97625</v>
      </c>
      <c r="I394" s="71">
        <f t="shared" si="202"/>
        <v>27020.97625</v>
      </c>
      <c r="J394" s="272">
        <f t="shared" si="197"/>
        <v>48.427531984464395</v>
      </c>
      <c r="K394" s="272">
        <f t="shared" si="201"/>
        <v>100</v>
      </c>
    </row>
    <row r="395" spans="1:11" s="36" customFormat="1" ht="26.25" x14ac:dyDescent="0.25">
      <c r="A395" s="82"/>
      <c r="B395" s="82"/>
      <c r="C395" s="6"/>
      <c r="D395" s="6" t="s">
        <v>286</v>
      </c>
      <c r="E395" s="3" t="s">
        <v>287</v>
      </c>
      <c r="F395" s="71">
        <f>F396+F397</f>
        <v>40669.593090000002</v>
      </c>
      <c r="G395" s="71">
        <f>G396+G397</f>
        <v>55796.723770000004</v>
      </c>
      <c r="H395" s="71">
        <f>H396+H397</f>
        <v>27020.97625</v>
      </c>
      <c r="I395" s="71">
        <f>I396+I397</f>
        <v>27020.97625</v>
      </c>
      <c r="J395" s="272">
        <f t="shared" si="197"/>
        <v>48.427531984464395</v>
      </c>
      <c r="K395" s="272">
        <f t="shared" si="201"/>
        <v>100</v>
      </c>
    </row>
    <row r="396" spans="1:11" x14ac:dyDescent="0.25">
      <c r="A396" s="81"/>
      <c r="B396" s="81"/>
      <c r="C396" s="6"/>
      <c r="D396" s="6"/>
      <c r="E396" s="3" t="s">
        <v>147</v>
      </c>
      <c r="F396" s="71">
        <v>30121.14</v>
      </c>
      <c r="G396" s="71">
        <v>45248.270680000001</v>
      </c>
      <c r="H396" s="71">
        <v>26878.69526</v>
      </c>
      <c r="I396" s="71">
        <v>26878.69526</v>
      </c>
      <c r="J396" s="272">
        <f t="shared" si="197"/>
        <v>59.402701707847896</v>
      </c>
      <c r="K396" s="272">
        <f t="shared" si="201"/>
        <v>100</v>
      </c>
    </row>
    <row r="397" spans="1:11" x14ac:dyDescent="0.25">
      <c r="A397" s="81"/>
      <c r="B397" s="81"/>
      <c r="C397" s="6"/>
      <c r="D397" s="6"/>
      <c r="E397" s="3" t="s">
        <v>101</v>
      </c>
      <c r="F397" s="71">
        <f>10478.86+69.59309</f>
        <v>10548.453090000001</v>
      </c>
      <c r="G397" s="71">
        <f t="shared" ref="G397" si="203">10478.86+69.59309</f>
        <v>10548.453090000001</v>
      </c>
      <c r="H397" s="71">
        <v>142.28099</v>
      </c>
      <c r="I397" s="71">
        <v>142.28099</v>
      </c>
      <c r="J397" s="272">
        <f t="shared" si="197"/>
        <v>1.3488327509830165</v>
      </c>
      <c r="K397" s="272">
        <f t="shared" si="201"/>
        <v>100</v>
      </c>
    </row>
    <row r="398" spans="1:11" x14ac:dyDescent="0.25">
      <c r="A398" s="235"/>
      <c r="B398" s="235"/>
      <c r="C398" s="236" t="s">
        <v>524</v>
      </c>
      <c r="D398" s="236"/>
      <c r="E398" s="237" t="s">
        <v>525</v>
      </c>
      <c r="F398" s="238">
        <f t="shared" ref="F398:I398" si="204">F399</f>
        <v>229.9</v>
      </c>
      <c r="G398" s="238">
        <f t="shared" si="204"/>
        <v>229.93199000000001</v>
      </c>
      <c r="H398" s="238">
        <f t="shared" si="204"/>
        <v>0</v>
      </c>
      <c r="I398" s="238">
        <f t="shared" si="204"/>
        <v>0</v>
      </c>
      <c r="J398" s="283">
        <f t="shared" si="197"/>
        <v>0</v>
      </c>
      <c r="K398" s="283"/>
    </row>
    <row r="399" spans="1:11" ht="25.5" x14ac:dyDescent="0.25">
      <c r="A399" s="133"/>
      <c r="B399" s="133"/>
      <c r="C399" s="127" t="s">
        <v>383</v>
      </c>
      <c r="D399" s="128"/>
      <c r="E399" s="129" t="s">
        <v>762</v>
      </c>
      <c r="F399" s="73">
        <f t="shared" ref="F399:I400" si="205">F400</f>
        <v>229.9</v>
      </c>
      <c r="G399" s="73">
        <f t="shared" si="205"/>
        <v>229.93199000000001</v>
      </c>
      <c r="H399" s="73">
        <f t="shared" si="205"/>
        <v>0</v>
      </c>
      <c r="I399" s="73">
        <f t="shared" si="205"/>
        <v>0</v>
      </c>
      <c r="J399" s="281">
        <f t="shared" si="197"/>
        <v>0</v>
      </c>
      <c r="K399" s="281"/>
    </row>
    <row r="400" spans="1:11" ht="38.25" x14ac:dyDescent="0.25">
      <c r="A400" s="81"/>
      <c r="B400" s="81"/>
      <c r="C400" s="22" t="s">
        <v>761</v>
      </c>
      <c r="D400" s="16"/>
      <c r="E400" s="1" t="s">
        <v>763</v>
      </c>
      <c r="F400" s="62">
        <f>F401</f>
        <v>229.9</v>
      </c>
      <c r="G400" s="62">
        <f t="shared" si="205"/>
        <v>229.93199000000001</v>
      </c>
      <c r="H400" s="62">
        <f t="shared" si="205"/>
        <v>0</v>
      </c>
      <c r="I400" s="62">
        <f t="shared" si="205"/>
        <v>0</v>
      </c>
      <c r="J400" s="270">
        <f t="shared" si="197"/>
        <v>0</v>
      </c>
      <c r="K400" s="270"/>
    </row>
    <row r="401" spans="1:11" x14ac:dyDescent="0.25">
      <c r="A401" s="81"/>
      <c r="B401" s="81"/>
      <c r="C401" s="17"/>
      <c r="D401" s="16" t="s">
        <v>270</v>
      </c>
      <c r="E401" s="1" t="s">
        <v>271</v>
      </c>
      <c r="F401" s="62">
        <v>229.9</v>
      </c>
      <c r="G401" s="62">
        <v>229.93199000000001</v>
      </c>
      <c r="H401" s="62">
        <v>0</v>
      </c>
      <c r="I401" s="62">
        <v>0</v>
      </c>
      <c r="J401" s="270">
        <f t="shared" si="197"/>
        <v>0</v>
      </c>
      <c r="K401" s="270"/>
    </row>
    <row r="402" spans="1:11" x14ac:dyDescent="0.25">
      <c r="A402" s="134"/>
      <c r="B402" s="46" t="s">
        <v>568</v>
      </c>
      <c r="C402" s="46"/>
      <c r="D402" s="18"/>
      <c r="E402" s="135" t="s">
        <v>569</v>
      </c>
      <c r="F402" s="93">
        <f t="shared" ref="F402:I406" si="206">F403</f>
        <v>50000</v>
      </c>
      <c r="G402" s="93">
        <f t="shared" si="206"/>
        <v>50000</v>
      </c>
      <c r="H402" s="93">
        <f t="shared" si="206"/>
        <v>0</v>
      </c>
      <c r="I402" s="93">
        <f t="shared" si="206"/>
        <v>0</v>
      </c>
      <c r="J402" s="266">
        <f t="shared" si="197"/>
        <v>0</v>
      </c>
      <c r="K402" s="266"/>
    </row>
    <row r="403" spans="1:11" x14ac:dyDescent="0.25">
      <c r="A403" s="134"/>
      <c r="B403" s="46" t="s">
        <v>597</v>
      </c>
      <c r="C403" s="46"/>
      <c r="D403" s="18"/>
      <c r="E403" s="135" t="s">
        <v>570</v>
      </c>
      <c r="F403" s="93">
        <f>F404</f>
        <v>50000</v>
      </c>
      <c r="G403" s="93">
        <f t="shared" si="206"/>
        <v>50000</v>
      </c>
      <c r="H403" s="93">
        <f t="shared" si="206"/>
        <v>0</v>
      </c>
      <c r="I403" s="93">
        <f t="shared" si="206"/>
        <v>0</v>
      </c>
      <c r="J403" s="266">
        <f t="shared" si="197"/>
        <v>0</v>
      </c>
      <c r="K403" s="266"/>
    </row>
    <row r="404" spans="1:11" x14ac:dyDescent="0.25">
      <c r="A404" s="91"/>
      <c r="B404" s="17"/>
      <c r="C404" s="92" t="s">
        <v>3</v>
      </c>
      <c r="D404" s="17"/>
      <c r="E404" s="112" t="s">
        <v>4</v>
      </c>
      <c r="F404" s="65">
        <f t="shared" si="206"/>
        <v>50000</v>
      </c>
      <c r="G404" s="65">
        <f t="shared" si="206"/>
        <v>50000</v>
      </c>
      <c r="H404" s="65">
        <f t="shared" si="206"/>
        <v>0</v>
      </c>
      <c r="I404" s="65">
        <f t="shared" si="206"/>
        <v>0</v>
      </c>
      <c r="J404" s="271">
        <f t="shared" si="197"/>
        <v>0</v>
      </c>
      <c r="K404" s="271"/>
    </row>
    <row r="405" spans="1:11" ht="25.5" x14ac:dyDescent="0.25">
      <c r="A405" s="94"/>
      <c r="B405" s="95"/>
      <c r="C405" s="96" t="s">
        <v>571</v>
      </c>
      <c r="D405" s="95"/>
      <c r="E405" s="97" t="s">
        <v>572</v>
      </c>
      <c r="F405" s="98">
        <f t="shared" si="206"/>
        <v>50000</v>
      </c>
      <c r="G405" s="98">
        <f t="shared" si="206"/>
        <v>50000</v>
      </c>
      <c r="H405" s="98">
        <f t="shared" si="206"/>
        <v>0</v>
      </c>
      <c r="I405" s="98">
        <f t="shared" si="206"/>
        <v>0</v>
      </c>
      <c r="J405" s="267">
        <f t="shared" si="197"/>
        <v>0</v>
      </c>
      <c r="K405" s="267"/>
    </row>
    <row r="406" spans="1:11" ht="26.25" x14ac:dyDescent="0.25">
      <c r="A406" s="29"/>
      <c r="B406" s="29"/>
      <c r="C406" s="29" t="s">
        <v>573</v>
      </c>
      <c r="D406" s="29"/>
      <c r="E406" s="48" t="s">
        <v>204</v>
      </c>
      <c r="F406" s="66">
        <f t="shared" si="206"/>
        <v>50000</v>
      </c>
      <c r="G406" s="66">
        <f t="shared" si="206"/>
        <v>50000</v>
      </c>
      <c r="H406" s="66">
        <f t="shared" si="206"/>
        <v>0</v>
      </c>
      <c r="I406" s="66">
        <f t="shared" si="206"/>
        <v>0</v>
      </c>
      <c r="J406" s="268">
        <f t="shared" si="197"/>
        <v>0</v>
      </c>
      <c r="K406" s="268"/>
    </row>
    <row r="407" spans="1:11" ht="39" x14ac:dyDescent="0.25">
      <c r="A407" s="31"/>
      <c r="B407" s="31"/>
      <c r="C407" s="31" t="s">
        <v>574</v>
      </c>
      <c r="D407" s="31"/>
      <c r="E407" s="32" t="s">
        <v>228</v>
      </c>
      <c r="F407" s="63">
        <f>F409</f>
        <v>50000</v>
      </c>
      <c r="G407" s="63">
        <f>G409+G413</f>
        <v>50000</v>
      </c>
      <c r="H407" s="63">
        <f t="shared" ref="H407:I407" si="207">H409</f>
        <v>0</v>
      </c>
      <c r="I407" s="63">
        <f t="shared" si="207"/>
        <v>0</v>
      </c>
      <c r="J407" s="269">
        <f t="shared" si="197"/>
        <v>0</v>
      </c>
      <c r="K407" s="269"/>
    </row>
    <row r="408" spans="1:11" s="36" customFormat="1" x14ac:dyDescent="0.25">
      <c r="A408" s="12"/>
      <c r="B408" s="12"/>
      <c r="C408" s="60" t="s">
        <v>462</v>
      </c>
      <c r="D408" s="1"/>
      <c r="E408" s="1" t="s">
        <v>629</v>
      </c>
      <c r="F408" s="62">
        <f>F409</f>
        <v>50000</v>
      </c>
      <c r="G408" s="62">
        <v>0</v>
      </c>
      <c r="H408" s="62">
        <v>0</v>
      </c>
      <c r="I408" s="62">
        <v>0</v>
      </c>
      <c r="J408" s="270"/>
      <c r="K408" s="270"/>
    </row>
    <row r="409" spans="1:11" x14ac:dyDescent="0.25">
      <c r="A409" s="51"/>
      <c r="B409" s="51"/>
      <c r="C409" s="12"/>
      <c r="D409" s="51"/>
      <c r="E409" s="13" t="s">
        <v>461</v>
      </c>
      <c r="F409" s="71">
        <f>F410</f>
        <v>50000</v>
      </c>
      <c r="G409" s="71">
        <v>0</v>
      </c>
      <c r="H409" s="71">
        <v>0</v>
      </c>
      <c r="I409" s="71">
        <v>0</v>
      </c>
      <c r="J409" s="272"/>
      <c r="K409" s="272"/>
    </row>
    <row r="410" spans="1:11" ht="26.25" x14ac:dyDescent="0.25">
      <c r="A410" s="51"/>
      <c r="B410" s="51"/>
      <c r="C410" s="51"/>
      <c r="D410" s="22" t="s">
        <v>286</v>
      </c>
      <c r="E410" s="3" t="s">
        <v>287</v>
      </c>
      <c r="F410" s="71">
        <f>F411+F412</f>
        <v>50000</v>
      </c>
      <c r="G410" s="71">
        <v>0</v>
      </c>
      <c r="H410" s="71">
        <v>0</v>
      </c>
      <c r="I410" s="71">
        <v>0</v>
      </c>
      <c r="J410" s="272"/>
      <c r="K410" s="272"/>
    </row>
    <row r="411" spans="1:11" x14ac:dyDescent="0.25">
      <c r="A411" s="51"/>
      <c r="B411" s="51"/>
      <c r="C411" s="51"/>
      <c r="D411" s="22"/>
      <c r="E411" s="3" t="s">
        <v>147</v>
      </c>
      <c r="F411" s="71">
        <v>45000</v>
      </c>
      <c r="G411" s="71">
        <v>0</v>
      </c>
      <c r="H411" s="71">
        <v>0</v>
      </c>
      <c r="I411" s="71">
        <v>0</v>
      </c>
      <c r="J411" s="272"/>
      <c r="K411" s="272"/>
    </row>
    <row r="412" spans="1:11" x14ac:dyDescent="0.25">
      <c r="A412" s="51"/>
      <c r="B412" s="51"/>
      <c r="C412" s="51"/>
      <c r="D412" s="22"/>
      <c r="E412" s="3" t="s">
        <v>101</v>
      </c>
      <c r="F412" s="71">
        <v>5000</v>
      </c>
      <c r="G412" s="71">
        <v>0</v>
      </c>
      <c r="H412" s="71">
        <v>0</v>
      </c>
      <c r="I412" s="71">
        <v>0</v>
      </c>
      <c r="J412" s="272"/>
      <c r="K412" s="272"/>
    </row>
    <row r="413" spans="1:11" s="36" customFormat="1" x14ac:dyDescent="0.25">
      <c r="A413" s="12"/>
      <c r="B413" s="12"/>
      <c r="C413" s="60" t="s">
        <v>796</v>
      </c>
      <c r="D413" s="1"/>
      <c r="E413" s="1" t="s">
        <v>629</v>
      </c>
      <c r="F413" s="62">
        <v>0</v>
      </c>
      <c r="G413" s="62">
        <f t="shared" ref="G413:G414" si="208">G414</f>
        <v>50000</v>
      </c>
      <c r="H413" s="62">
        <v>0</v>
      </c>
      <c r="I413" s="62">
        <v>0</v>
      </c>
      <c r="J413" s="270">
        <f t="shared" si="197"/>
        <v>0</v>
      </c>
      <c r="K413" s="270"/>
    </row>
    <row r="414" spans="1:11" x14ac:dyDescent="0.25">
      <c r="A414" s="51"/>
      <c r="B414" s="51"/>
      <c r="C414" s="12"/>
      <c r="D414" s="51"/>
      <c r="E414" s="13" t="s">
        <v>461</v>
      </c>
      <c r="F414" s="71">
        <v>0</v>
      </c>
      <c r="G414" s="71">
        <f t="shared" si="208"/>
        <v>50000</v>
      </c>
      <c r="H414" s="71">
        <v>0</v>
      </c>
      <c r="I414" s="71">
        <v>0</v>
      </c>
      <c r="J414" s="272">
        <f t="shared" si="197"/>
        <v>0</v>
      </c>
      <c r="K414" s="272"/>
    </row>
    <row r="415" spans="1:11" ht="26.25" x14ac:dyDescent="0.25">
      <c r="A415" s="51"/>
      <c r="B415" s="51"/>
      <c r="C415" s="51"/>
      <c r="D415" s="22" t="s">
        <v>286</v>
      </c>
      <c r="E415" s="3" t="s">
        <v>287</v>
      </c>
      <c r="F415" s="71">
        <v>0</v>
      </c>
      <c r="G415" s="71">
        <f t="shared" ref="G415" si="209">G416+G417</f>
        <v>50000</v>
      </c>
      <c r="H415" s="71">
        <v>0</v>
      </c>
      <c r="I415" s="71">
        <v>0</v>
      </c>
      <c r="J415" s="272">
        <f t="shared" si="197"/>
        <v>0</v>
      </c>
      <c r="K415" s="272"/>
    </row>
    <row r="416" spans="1:11" x14ac:dyDescent="0.25">
      <c r="A416" s="51"/>
      <c r="B416" s="51"/>
      <c r="C416" s="51"/>
      <c r="D416" s="22"/>
      <c r="E416" s="3" t="s">
        <v>147</v>
      </c>
      <c r="F416" s="71">
        <v>0</v>
      </c>
      <c r="G416" s="71">
        <v>45000</v>
      </c>
      <c r="H416" s="71">
        <v>0</v>
      </c>
      <c r="I416" s="71">
        <v>0</v>
      </c>
      <c r="J416" s="272">
        <f t="shared" si="197"/>
        <v>0</v>
      </c>
      <c r="K416" s="272"/>
    </row>
    <row r="417" spans="1:11" x14ac:dyDescent="0.25">
      <c r="A417" s="51"/>
      <c r="B417" s="51"/>
      <c r="C417" s="51"/>
      <c r="D417" s="22"/>
      <c r="E417" s="3" t="s">
        <v>101</v>
      </c>
      <c r="F417" s="71">
        <v>0</v>
      </c>
      <c r="G417" s="71">
        <v>5000</v>
      </c>
      <c r="H417" s="71">
        <v>0</v>
      </c>
      <c r="I417" s="71">
        <v>0</v>
      </c>
      <c r="J417" s="272">
        <f t="shared" si="197"/>
        <v>0</v>
      </c>
      <c r="K417" s="272"/>
    </row>
    <row r="418" spans="1:11" s="262" customFormat="1" x14ac:dyDescent="0.25">
      <c r="A418" s="261"/>
      <c r="B418" s="261" t="s">
        <v>797</v>
      </c>
      <c r="C418" s="261"/>
      <c r="D418" s="261"/>
      <c r="E418" s="259" t="s">
        <v>800</v>
      </c>
      <c r="F418" s="459">
        <v>0</v>
      </c>
      <c r="G418" s="459">
        <v>1025.70452</v>
      </c>
      <c r="H418" s="459">
        <v>0</v>
      </c>
      <c r="I418" s="459">
        <v>0</v>
      </c>
      <c r="J418" s="287">
        <f t="shared" si="197"/>
        <v>0</v>
      </c>
      <c r="K418" s="287"/>
    </row>
    <row r="419" spans="1:11" s="262" customFormat="1" x14ac:dyDescent="0.25">
      <c r="A419" s="261"/>
      <c r="B419" s="261" t="s">
        <v>798</v>
      </c>
      <c r="C419" s="261"/>
      <c r="D419" s="261"/>
      <c r="E419" s="260" t="s">
        <v>801</v>
      </c>
      <c r="F419" s="459">
        <v>0</v>
      </c>
      <c r="G419" s="459">
        <v>1025.70452</v>
      </c>
      <c r="H419" s="459">
        <v>0</v>
      </c>
      <c r="I419" s="459">
        <v>0</v>
      </c>
      <c r="J419" s="287">
        <f t="shared" si="197"/>
        <v>0</v>
      </c>
      <c r="K419" s="287"/>
    </row>
    <row r="420" spans="1:11" s="39" customFormat="1" x14ac:dyDescent="0.25">
      <c r="A420" s="236"/>
      <c r="B420" s="236"/>
      <c r="C420" s="236" t="s">
        <v>524</v>
      </c>
      <c r="D420" s="236"/>
      <c r="E420" s="263" t="s">
        <v>802</v>
      </c>
      <c r="F420" s="460" t="s">
        <v>1136</v>
      </c>
      <c r="G420" s="460">
        <v>1025.70452</v>
      </c>
      <c r="H420" s="460" t="s">
        <v>1136</v>
      </c>
      <c r="I420" s="460" t="s">
        <v>1136</v>
      </c>
      <c r="J420" s="283">
        <f t="shared" si="197"/>
        <v>0</v>
      </c>
      <c r="K420" s="283"/>
    </row>
    <row r="421" spans="1:11" s="39" customFormat="1" ht="25.5" x14ac:dyDescent="0.25">
      <c r="A421" s="127"/>
      <c r="B421" s="127"/>
      <c r="C421" s="127" t="s">
        <v>383</v>
      </c>
      <c r="D421" s="127"/>
      <c r="E421" s="264" t="s">
        <v>762</v>
      </c>
      <c r="F421" s="461">
        <v>0</v>
      </c>
      <c r="G421" s="461">
        <v>1025.70452</v>
      </c>
      <c r="H421" s="461">
        <v>0</v>
      </c>
      <c r="I421" s="461">
        <v>0</v>
      </c>
      <c r="J421" s="288">
        <f t="shared" si="197"/>
        <v>0</v>
      </c>
      <c r="K421" s="288"/>
    </row>
    <row r="422" spans="1:11" ht="26.25" x14ac:dyDescent="0.25">
      <c r="A422" s="51"/>
      <c r="B422" s="51"/>
      <c r="C422" s="6" t="s">
        <v>799</v>
      </c>
      <c r="D422" s="6"/>
      <c r="E422" s="76" t="s">
        <v>803</v>
      </c>
      <c r="F422" s="71">
        <v>0</v>
      </c>
      <c r="G422" s="71">
        <v>1025.70452</v>
      </c>
      <c r="H422" s="71">
        <v>0</v>
      </c>
      <c r="I422" s="71">
        <v>0</v>
      </c>
      <c r="J422" s="272">
        <f t="shared" si="197"/>
        <v>0</v>
      </c>
      <c r="K422" s="272"/>
    </row>
    <row r="423" spans="1:11" x14ac:dyDescent="0.25">
      <c r="A423" s="51"/>
      <c r="B423" s="51"/>
      <c r="C423" s="6"/>
      <c r="D423" s="6" t="s">
        <v>270</v>
      </c>
      <c r="E423" s="1" t="s">
        <v>271</v>
      </c>
      <c r="F423" s="71">
        <v>0</v>
      </c>
      <c r="G423" s="71">
        <v>1025.70452</v>
      </c>
      <c r="H423" s="71">
        <v>0</v>
      </c>
      <c r="I423" s="71">
        <v>0</v>
      </c>
      <c r="J423" s="272">
        <f t="shared" si="197"/>
        <v>0</v>
      </c>
      <c r="K423" s="272"/>
    </row>
    <row r="424" spans="1:11" x14ac:dyDescent="0.25">
      <c r="A424" s="91"/>
      <c r="B424" s="17">
        <v>1000</v>
      </c>
      <c r="C424" s="92"/>
      <c r="D424" s="91"/>
      <c r="E424" s="85" t="s">
        <v>575</v>
      </c>
      <c r="F424" s="65">
        <f>F425+F432+F438+F452</f>
        <v>20837.931789999999</v>
      </c>
      <c r="G424" s="65">
        <f>G425+G432+G438+G452</f>
        <v>21616.842379999998</v>
      </c>
      <c r="H424" s="65">
        <f>H425+H432+H438+H452</f>
        <v>2573.17427</v>
      </c>
      <c r="I424" s="65">
        <f>I425+I432+I438+I452</f>
        <v>2567.6566800000001</v>
      </c>
      <c r="J424" s="271">
        <f t="shared" si="197"/>
        <v>11.878037665554743</v>
      </c>
      <c r="K424" s="271">
        <f t="shared" si="201"/>
        <v>99.785572626606438</v>
      </c>
    </row>
    <row r="425" spans="1:11" x14ac:dyDescent="0.25">
      <c r="A425" s="91"/>
      <c r="B425" s="17" t="s">
        <v>576</v>
      </c>
      <c r="C425" s="92"/>
      <c r="D425" s="91"/>
      <c r="E425" s="112" t="s">
        <v>577</v>
      </c>
      <c r="F425" s="65">
        <f t="shared" ref="F425:I430" si="210">F426</f>
        <v>7690.3</v>
      </c>
      <c r="G425" s="65">
        <f t="shared" si="210"/>
        <v>7690.3</v>
      </c>
      <c r="H425" s="65">
        <f t="shared" si="210"/>
        <v>1814</v>
      </c>
      <c r="I425" s="65">
        <f t="shared" si="210"/>
        <v>1813.06167</v>
      </c>
      <c r="J425" s="271">
        <f t="shared" si="197"/>
        <v>23.575955034263941</v>
      </c>
      <c r="K425" s="271">
        <f t="shared" si="201"/>
        <v>99.948272877618521</v>
      </c>
    </row>
    <row r="426" spans="1:11" x14ac:dyDescent="0.25">
      <c r="A426" s="91"/>
      <c r="B426" s="17"/>
      <c r="C426" s="92" t="s">
        <v>3</v>
      </c>
      <c r="D426" s="17"/>
      <c r="E426" s="112" t="s">
        <v>4</v>
      </c>
      <c r="F426" s="65">
        <f t="shared" si="210"/>
        <v>7690.3</v>
      </c>
      <c r="G426" s="65">
        <f t="shared" si="210"/>
        <v>7690.3</v>
      </c>
      <c r="H426" s="65">
        <f t="shared" si="210"/>
        <v>1814</v>
      </c>
      <c r="I426" s="65">
        <f t="shared" si="210"/>
        <v>1813.06167</v>
      </c>
      <c r="J426" s="271">
        <f t="shared" si="197"/>
        <v>23.575955034263941</v>
      </c>
      <c r="K426" s="271">
        <f t="shared" si="201"/>
        <v>99.948272877618521</v>
      </c>
    </row>
    <row r="427" spans="1:11" ht="25.5" x14ac:dyDescent="0.25">
      <c r="A427" s="94"/>
      <c r="B427" s="95"/>
      <c r="C427" s="96" t="s">
        <v>5</v>
      </c>
      <c r="D427" s="95"/>
      <c r="E427" s="97" t="s">
        <v>6</v>
      </c>
      <c r="F427" s="98">
        <f t="shared" si="210"/>
        <v>7690.3</v>
      </c>
      <c r="G427" s="98">
        <f t="shared" si="210"/>
        <v>7690.3</v>
      </c>
      <c r="H427" s="98">
        <f t="shared" si="210"/>
        <v>1814</v>
      </c>
      <c r="I427" s="98">
        <f t="shared" si="210"/>
        <v>1813.06167</v>
      </c>
      <c r="J427" s="267">
        <f t="shared" si="197"/>
        <v>23.575955034263941</v>
      </c>
      <c r="K427" s="267">
        <f t="shared" si="201"/>
        <v>99.948272877618521</v>
      </c>
    </row>
    <row r="428" spans="1:11" ht="26.25" x14ac:dyDescent="0.25">
      <c r="A428" s="29"/>
      <c r="B428" s="29"/>
      <c r="C428" s="29" t="s">
        <v>18</v>
      </c>
      <c r="D428" s="29"/>
      <c r="E428" s="48" t="s">
        <v>19</v>
      </c>
      <c r="F428" s="66">
        <f t="shared" si="210"/>
        <v>7690.3</v>
      </c>
      <c r="G428" s="66">
        <f t="shared" si="210"/>
        <v>7690.3</v>
      </c>
      <c r="H428" s="66">
        <f t="shared" si="210"/>
        <v>1814</v>
      </c>
      <c r="I428" s="66">
        <f t="shared" si="210"/>
        <v>1813.06167</v>
      </c>
      <c r="J428" s="268">
        <f t="shared" si="197"/>
        <v>23.575955034263941</v>
      </c>
      <c r="K428" s="268">
        <f t="shared" si="201"/>
        <v>99.948272877618521</v>
      </c>
    </row>
    <row r="429" spans="1:11" ht="39" x14ac:dyDescent="0.25">
      <c r="A429" s="31"/>
      <c r="B429" s="31"/>
      <c r="C429" s="31" t="s">
        <v>20</v>
      </c>
      <c r="D429" s="31"/>
      <c r="E429" s="32" t="s">
        <v>21</v>
      </c>
      <c r="F429" s="63">
        <f t="shared" si="210"/>
        <v>7690.3</v>
      </c>
      <c r="G429" s="63">
        <f t="shared" si="210"/>
        <v>7690.3</v>
      </c>
      <c r="H429" s="63">
        <f t="shared" si="210"/>
        <v>1814</v>
      </c>
      <c r="I429" s="63">
        <f t="shared" si="210"/>
        <v>1813.06167</v>
      </c>
      <c r="J429" s="269">
        <f t="shared" si="197"/>
        <v>23.575955034263941</v>
      </c>
      <c r="K429" s="269">
        <f t="shared" si="201"/>
        <v>99.948272877618521</v>
      </c>
    </row>
    <row r="430" spans="1:11" ht="26.25" x14ac:dyDescent="0.25">
      <c r="A430" s="81"/>
      <c r="B430" s="81"/>
      <c r="C430" s="6" t="s">
        <v>26</v>
      </c>
      <c r="D430" s="6"/>
      <c r="E430" s="8" t="s">
        <v>27</v>
      </c>
      <c r="F430" s="62">
        <f>F431</f>
        <v>7690.3</v>
      </c>
      <c r="G430" s="62">
        <f t="shared" si="210"/>
        <v>7690.3</v>
      </c>
      <c r="H430" s="62">
        <f t="shared" si="210"/>
        <v>1814</v>
      </c>
      <c r="I430" s="62">
        <f t="shared" si="210"/>
        <v>1813.06167</v>
      </c>
      <c r="J430" s="270">
        <f t="shared" si="197"/>
        <v>23.575955034263941</v>
      </c>
      <c r="K430" s="270">
        <f t="shared" si="201"/>
        <v>99.948272877618521</v>
      </c>
    </row>
    <row r="431" spans="1:11" x14ac:dyDescent="0.25">
      <c r="A431" s="81"/>
      <c r="B431" s="81"/>
      <c r="C431" s="6"/>
      <c r="D431" s="6" t="s">
        <v>404</v>
      </c>
      <c r="E431" s="3" t="s">
        <v>405</v>
      </c>
      <c r="F431" s="62">
        <v>7690.3</v>
      </c>
      <c r="G431" s="62">
        <v>7690.3</v>
      </c>
      <c r="H431" s="62">
        <v>1814</v>
      </c>
      <c r="I431" s="62">
        <v>1813.06167</v>
      </c>
      <c r="J431" s="270">
        <f t="shared" si="197"/>
        <v>23.575955034263941</v>
      </c>
      <c r="K431" s="270">
        <f t="shared" si="201"/>
        <v>99.948272877618521</v>
      </c>
    </row>
    <row r="432" spans="1:11" x14ac:dyDescent="0.25">
      <c r="A432" s="91"/>
      <c r="B432" s="17" t="s">
        <v>578</v>
      </c>
      <c r="C432" s="92"/>
      <c r="D432" s="91"/>
      <c r="E432" s="85" t="s">
        <v>579</v>
      </c>
      <c r="F432" s="65">
        <f>F433</f>
        <v>1340.3</v>
      </c>
      <c r="G432" s="65">
        <f t="shared" ref="G432:I433" si="211">G433</f>
        <v>1248.1315099999999</v>
      </c>
      <c r="H432" s="65">
        <f t="shared" si="211"/>
        <v>224</v>
      </c>
      <c r="I432" s="65">
        <f t="shared" si="211"/>
        <v>223.91467</v>
      </c>
      <c r="J432" s="271">
        <f t="shared" si="197"/>
        <v>17.939990153761922</v>
      </c>
      <c r="K432" s="271">
        <f t="shared" si="201"/>
        <v>99.961906249999998</v>
      </c>
    </row>
    <row r="433" spans="1:11" x14ac:dyDescent="0.25">
      <c r="A433" s="91"/>
      <c r="B433" s="17"/>
      <c r="C433" s="92" t="s">
        <v>3</v>
      </c>
      <c r="D433" s="17"/>
      <c r="E433" s="112" t="s">
        <v>4</v>
      </c>
      <c r="F433" s="65">
        <f>F434</f>
        <v>1340.3</v>
      </c>
      <c r="G433" s="65">
        <f t="shared" si="211"/>
        <v>1248.1315099999999</v>
      </c>
      <c r="H433" s="65">
        <f t="shared" si="211"/>
        <v>224</v>
      </c>
      <c r="I433" s="65">
        <f t="shared" si="211"/>
        <v>223.91467</v>
      </c>
      <c r="J433" s="271">
        <f t="shared" si="197"/>
        <v>17.939990153761922</v>
      </c>
      <c r="K433" s="271">
        <f t="shared" si="201"/>
        <v>99.961906249999998</v>
      </c>
    </row>
    <row r="434" spans="1:11" ht="25.5" x14ac:dyDescent="0.25">
      <c r="A434" s="94"/>
      <c r="B434" s="95"/>
      <c r="C434" s="96" t="s">
        <v>191</v>
      </c>
      <c r="D434" s="95"/>
      <c r="E434" s="97" t="s">
        <v>192</v>
      </c>
      <c r="F434" s="98">
        <f>F435</f>
        <v>1340.3</v>
      </c>
      <c r="G434" s="98">
        <f t="shared" ref="G434:I436" si="212">G435</f>
        <v>1248.1315099999999</v>
      </c>
      <c r="H434" s="98">
        <f t="shared" si="212"/>
        <v>224</v>
      </c>
      <c r="I434" s="98">
        <f t="shared" si="212"/>
        <v>223.91467</v>
      </c>
      <c r="J434" s="267">
        <f t="shared" ref="J434:J493" si="213">I434/G434*100</f>
        <v>17.939990153761922</v>
      </c>
      <c r="K434" s="267">
        <f t="shared" ref="K434:K493" si="214">I434/H434*100</f>
        <v>99.961906249999998</v>
      </c>
    </row>
    <row r="435" spans="1:11" ht="26.25" x14ac:dyDescent="0.25">
      <c r="A435" s="31"/>
      <c r="B435" s="31"/>
      <c r="C435" s="31" t="s">
        <v>193</v>
      </c>
      <c r="D435" s="31"/>
      <c r="E435" s="32" t="s">
        <v>785</v>
      </c>
      <c r="F435" s="63">
        <f>F436</f>
        <v>1340.3</v>
      </c>
      <c r="G435" s="63">
        <f t="shared" si="212"/>
        <v>1248.1315099999999</v>
      </c>
      <c r="H435" s="63">
        <f t="shared" si="212"/>
        <v>224</v>
      </c>
      <c r="I435" s="63">
        <f t="shared" si="212"/>
        <v>223.91467</v>
      </c>
      <c r="J435" s="269">
        <f t="shared" si="213"/>
        <v>17.939990153761922</v>
      </c>
      <c r="K435" s="269">
        <f t="shared" si="214"/>
        <v>99.961906249999998</v>
      </c>
    </row>
    <row r="436" spans="1:11" ht="26.25" x14ac:dyDescent="0.25">
      <c r="A436" s="81"/>
      <c r="B436" s="81"/>
      <c r="C436" s="6" t="s">
        <v>197</v>
      </c>
      <c r="D436" s="6"/>
      <c r="E436" s="13" t="s">
        <v>198</v>
      </c>
      <c r="F436" s="62">
        <f>F437</f>
        <v>1340.3</v>
      </c>
      <c r="G436" s="62">
        <f t="shared" si="212"/>
        <v>1248.1315099999999</v>
      </c>
      <c r="H436" s="62">
        <f t="shared" si="212"/>
        <v>224</v>
      </c>
      <c r="I436" s="62">
        <f t="shared" si="212"/>
        <v>223.91467</v>
      </c>
      <c r="J436" s="270">
        <f t="shared" si="213"/>
        <v>17.939990153761922</v>
      </c>
      <c r="K436" s="270">
        <f t="shared" si="214"/>
        <v>99.961906249999998</v>
      </c>
    </row>
    <row r="437" spans="1:11" x14ac:dyDescent="0.25">
      <c r="A437" s="81"/>
      <c r="B437" s="81"/>
      <c r="C437" s="6"/>
      <c r="D437" s="6" t="s">
        <v>404</v>
      </c>
      <c r="E437" s="3" t="s">
        <v>405</v>
      </c>
      <c r="F437" s="62">
        <v>1340.3</v>
      </c>
      <c r="G437" s="62">
        <v>1248.1315099999999</v>
      </c>
      <c r="H437" s="62">
        <v>224</v>
      </c>
      <c r="I437" s="62">
        <v>223.91467</v>
      </c>
      <c r="J437" s="270">
        <f t="shared" si="213"/>
        <v>17.939990153761922</v>
      </c>
      <c r="K437" s="270">
        <f t="shared" si="214"/>
        <v>99.961906249999998</v>
      </c>
    </row>
    <row r="438" spans="1:11" x14ac:dyDescent="0.25">
      <c r="A438" s="81"/>
      <c r="B438" s="17">
        <v>1004</v>
      </c>
      <c r="C438" s="92"/>
      <c r="D438" s="91"/>
      <c r="E438" s="85" t="s">
        <v>580</v>
      </c>
      <c r="F438" s="65">
        <f t="shared" ref="F438:I439" si="215">F439</f>
        <v>11708.574000000001</v>
      </c>
      <c r="G438" s="65">
        <f t="shared" si="215"/>
        <v>12579.65308</v>
      </c>
      <c r="H438" s="65">
        <f t="shared" si="215"/>
        <v>524.26499999999999</v>
      </c>
      <c r="I438" s="65">
        <f t="shared" si="215"/>
        <v>524.26499999999999</v>
      </c>
      <c r="J438" s="271">
        <f t="shared" si="213"/>
        <v>4.167563260019568</v>
      </c>
      <c r="K438" s="271">
        <f t="shared" si="214"/>
        <v>100</v>
      </c>
    </row>
    <row r="439" spans="1:11" x14ac:dyDescent="0.25">
      <c r="A439" s="81"/>
      <c r="B439" s="17"/>
      <c r="C439" s="92" t="s">
        <v>3</v>
      </c>
      <c r="D439" s="17"/>
      <c r="E439" s="112" t="s">
        <v>543</v>
      </c>
      <c r="F439" s="65">
        <f t="shared" si="215"/>
        <v>11708.574000000001</v>
      </c>
      <c r="G439" s="65">
        <f t="shared" si="215"/>
        <v>12579.65308</v>
      </c>
      <c r="H439" s="65">
        <f t="shared" si="215"/>
        <v>524.26499999999999</v>
      </c>
      <c r="I439" s="65">
        <f t="shared" si="215"/>
        <v>524.26499999999999</v>
      </c>
      <c r="J439" s="271">
        <f t="shared" si="213"/>
        <v>4.167563260019568</v>
      </c>
      <c r="K439" s="271">
        <f t="shared" si="214"/>
        <v>100</v>
      </c>
    </row>
    <row r="440" spans="1:11" ht="25.5" x14ac:dyDescent="0.25">
      <c r="A440" s="94"/>
      <c r="B440" s="95"/>
      <c r="C440" s="96" t="s">
        <v>175</v>
      </c>
      <c r="D440" s="95"/>
      <c r="E440" s="97" t="s">
        <v>176</v>
      </c>
      <c r="F440" s="98">
        <f t="shared" ref="F440:I440" si="216">F441+F449</f>
        <v>11708.574000000001</v>
      </c>
      <c r="G440" s="98">
        <f t="shared" si="216"/>
        <v>12579.65308</v>
      </c>
      <c r="H440" s="98">
        <f t="shared" si="216"/>
        <v>524.26499999999999</v>
      </c>
      <c r="I440" s="98">
        <f t="shared" si="216"/>
        <v>524.26499999999999</v>
      </c>
      <c r="J440" s="267">
        <f t="shared" si="213"/>
        <v>4.167563260019568</v>
      </c>
      <c r="K440" s="267">
        <f t="shared" si="214"/>
        <v>100</v>
      </c>
    </row>
    <row r="441" spans="1:11" x14ac:dyDescent="0.25">
      <c r="A441" s="31"/>
      <c r="B441" s="31"/>
      <c r="C441" s="31" t="s">
        <v>177</v>
      </c>
      <c r="D441" s="31"/>
      <c r="E441" s="32" t="s">
        <v>178</v>
      </c>
      <c r="F441" s="63">
        <f>F444+F442</f>
        <v>8593.8690000000006</v>
      </c>
      <c r="G441" s="63">
        <f t="shared" ref="G441:I441" si="217">G444+G442</f>
        <v>9216.4660000000003</v>
      </c>
      <c r="H441" s="63">
        <f t="shared" si="217"/>
        <v>524.26499999999999</v>
      </c>
      <c r="I441" s="63">
        <f t="shared" si="217"/>
        <v>524.26499999999999</v>
      </c>
      <c r="J441" s="269">
        <f t="shared" si="213"/>
        <v>5.6883516957584392</v>
      </c>
      <c r="K441" s="269">
        <f t="shared" si="214"/>
        <v>100</v>
      </c>
    </row>
    <row r="442" spans="1:11" s="36" customFormat="1" ht="51.75" x14ac:dyDescent="0.25">
      <c r="A442" s="12"/>
      <c r="B442" s="12"/>
      <c r="C442" s="6" t="s">
        <v>179</v>
      </c>
      <c r="D442" s="6"/>
      <c r="E442" s="3" t="s">
        <v>492</v>
      </c>
      <c r="F442" s="62">
        <f>F443</f>
        <v>7398.1419999999998</v>
      </c>
      <c r="G442" s="62">
        <f t="shared" ref="G442:I442" si="218">G443</f>
        <v>6361.2969999999996</v>
      </c>
      <c r="H442" s="62">
        <f t="shared" si="218"/>
        <v>524.26499999999999</v>
      </c>
      <c r="I442" s="62">
        <f t="shared" si="218"/>
        <v>524.26499999999999</v>
      </c>
      <c r="J442" s="270">
        <f t="shared" si="213"/>
        <v>8.2414796856678763</v>
      </c>
      <c r="K442" s="270">
        <f t="shared" si="214"/>
        <v>100</v>
      </c>
    </row>
    <row r="443" spans="1:11" s="36" customFormat="1" x14ac:dyDescent="0.25">
      <c r="A443" s="12"/>
      <c r="B443" s="12"/>
      <c r="C443" s="6"/>
      <c r="D443" s="6" t="s">
        <v>404</v>
      </c>
      <c r="E443" s="3" t="s">
        <v>405</v>
      </c>
      <c r="F443" s="62">
        <v>7398.1419999999998</v>
      </c>
      <c r="G443" s="62">
        <v>6361.2969999999996</v>
      </c>
      <c r="H443" s="62">
        <v>524.26499999999999</v>
      </c>
      <c r="I443" s="62">
        <v>524.26499999999999</v>
      </c>
      <c r="J443" s="270">
        <f t="shared" si="213"/>
        <v>8.2414796856678763</v>
      </c>
      <c r="K443" s="270">
        <f t="shared" si="214"/>
        <v>100</v>
      </c>
    </row>
    <row r="444" spans="1:11" ht="39" x14ac:dyDescent="0.25">
      <c r="A444" s="6"/>
      <c r="B444" s="6"/>
      <c r="C444" s="6" t="s">
        <v>181</v>
      </c>
      <c r="D444" s="6"/>
      <c r="E444" s="50" t="s">
        <v>713</v>
      </c>
      <c r="F444" s="62">
        <f>F445</f>
        <v>1195.7270000000001</v>
      </c>
      <c r="G444" s="62">
        <f t="shared" ref="G444:I444" si="219">G445</f>
        <v>2855.1690000000003</v>
      </c>
      <c r="H444" s="62">
        <f t="shared" si="219"/>
        <v>0</v>
      </c>
      <c r="I444" s="62">
        <f t="shared" si="219"/>
        <v>0</v>
      </c>
      <c r="J444" s="270">
        <f t="shared" si="213"/>
        <v>0</v>
      </c>
      <c r="K444" s="270"/>
    </row>
    <row r="445" spans="1:11" x14ac:dyDescent="0.25">
      <c r="A445" s="6"/>
      <c r="B445" s="6"/>
      <c r="C445" s="6"/>
      <c r="D445" s="6" t="s">
        <v>404</v>
      </c>
      <c r="E445" s="3" t="s">
        <v>405</v>
      </c>
      <c r="F445" s="62">
        <f>F448</f>
        <v>1195.7270000000001</v>
      </c>
      <c r="G445" s="62">
        <f>G448+G446+G447</f>
        <v>2855.1690000000003</v>
      </c>
      <c r="H445" s="62">
        <f t="shared" ref="H445:I445" si="220">H448</f>
        <v>0</v>
      </c>
      <c r="I445" s="62">
        <f t="shared" si="220"/>
        <v>0</v>
      </c>
      <c r="J445" s="270">
        <f t="shared" si="213"/>
        <v>0</v>
      </c>
      <c r="K445" s="270"/>
    </row>
    <row r="446" spans="1:11" x14ac:dyDescent="0.25">
      <c r="A446" s="6"/>
      <c r="B446" s="6"/>
      <c r="C446" s="6"/>
      <c r="D446" s="6"/>
      <c r="E446" s="3" t="s">
        <v>182</v>
      </c>
      <c r="F446" s="62">
        <v>0</v>
      </c>
      <c r="G446" s="62">
        <v>1244.5820000000001</v>
      </c>
      <c r="H446" s="62">
        <v>0</v>
      </c>
      <c r="I446" s="62">
        <v>0</v>
      </c>
      <c r="J446" s="270">
        <f t="shared" si="213"/>
        <v>0</v>
      </c>
      <c r="K446" s="270"/>
    </row>
    <row r="447" spans="1:11" x14ac:dyDescent="0.25">
      <c r="A447" s="6"/>
      <c r="B447" s="6"/>
      <c r="C447" s="6"/>
      <c r="D447" s="6"/>
      <c r="E447" s="3" t="s">
        <v>180</v>
      </c>
      <c r="F447" s="62">
        <v>0</v>
      </c>
      <c r="G447" s="62">
        <v>414.86</v>
      </c>
      <c r="H447" s="62">
        <v>0</v>
      </c>
      <c r="I447" s="62">
        <v>0</v>
      </c>
      <c r="J447" s="270">
        <f t="shared" si="213"/>
        <v>0</v>
      </c>
      <c r="K447" s="270"/>
    </row>
    <row r="448" spans="1:11" x14ac:dyDescent="0.25">
      <c r="A448" s="6"/>
      <c r="B448" s="6"/>
      <c r="C448" s="6"/>
      <c r="D448" s="6"/>
      <c r="E448" s="3" t="s">
        <v>145</v>
      </c>
      <c r="F448" s="62">
        <v>1195.7270000000001</v>
      </c>
      <c r="G448" s="62">
        <v>1195.7270000000001</v>
      </c>
      <c r="H448" s="62">
        <v>0</v>
      </c>
      <c r="I448" s="62">
        <v>0</v>
      </c>
      <c r="J448" s="270">
        <f t="shared" si="213"/>
        <v>0</v>
      </c>
      <c r="K448" s="270"/>
    </row>
    <row r="449" spans="1:11" ht="39" x14ac:dyDescent="0.25">
      <c r="A449" s="31"/>
      <c r="B449" s="31"/>
      <c r="C449" s="31" t="s">
        <v>183</v>
      </c>
      <c r="D449" s="31"/>
      <c r="E449" s="32" t="s">
        <v>184</v>
      </c>
      <c r="F449" s="63">
        <f t="shared" ref="F449:I450" si="221">F450</f>
        <v>3114.7049999999999</v>
      </c>
      <c r="G449" s="63">
        <f t="shared" si="221"/>
        <v>3363.1870799999997</v>
      </c>
      <c r="H449" s="63">
        <f t="shared" si="221"/>
        <v>0</v>
      </c>
      <c r="I449" s="63">
        <f t="shared" si="221"/>
        <v>0</v>
      </c>
      <c r="J449" s="269">
        <f t="shared" si="213"/>
        <v>0</v>
      </c>
      <c r="K449" s="269"/>
    </row>
    <row r="450" spans="1:11" ht="64.5" x14ac:dyDescent="0.25">
      <c r="A450" s="81"/>
      <c r="B450" s="81"/>
      <c r="C450" s="6" t="s">
        <v>187</v>
      </c>
      <c r="D450" s="6"/>
      <c r="E450" s="43" t="s">
        <v>188</v>
      </c>
      <c r="F450" s="62">
        <f t="shared" si="221"/>
        <v>3114.7049999999999</v>
      </c>
      <c r="G450" s="62">
        <f t="shared" si="221"/>
        <v>3363.1870799999997</v>
      </c>
      <c r="H450" s="62">
        <f t="shared" si="221"/>
        <v>0</v>
      </c>
      <c r="I450" s="62">
        <f t="shared" si="221"/>
        <v>0</v>
      </c>
      <c r="J450" s="270">
        <f t="shared" si="213"/>
        <v>0</v>
      </c>
      <c r="K450" s="270"/>
    </row>
    <row r="451" spans="1:11" ht="26.25" x14ac:dyDescent="0.25">
      <c r="A451" s="81"/>
      <c r="B451" s="81"/>
      <c r="C451" s="6"/>
      <c r="D451" s="6" t="s">
        <v>286</v>
      </c>
      <c r="E451" s="3" t="s">
        <v>287</v>
      </c>
      <c r="F451" s="71">
        <v>3114.7049999999999</v>
      </c>
      <c r="G451" s="71">
        <v>3363.1870799999997</v>
      </c>
      <c r="H451" s="71">
        <v>0</v>
      </c>
      <c r="I451" s="71">
        <v>0</v>
      </c>
      <c r="J451" s="272">
        <f t="shared" si="213"/>
        <v>0</v>
      </c>
      <c r="K451" s="272"/>
    </row>
    <row r="452" spans="1:11" x14ac:dyDescent="0.25">
      <c r="A452" s="81"/>
      <c r="B452" s="17" t="s">
        <v>581</v>
      </c>
      <c r="C452" s="92"/>
      <c r="D452" s="91"/>
      <c r="E452" s="85" t="s">
        <v>582</v>
      </c>
      <c r="F452" s="65">
        <f t="shared" ref="F452:I456" si="222">F453</f>
        <v>98.75779</v>
      </c>
      <c r="G452" s="65">
        <f t="shared" si="222"/>
        <v>98.75779</v>
      </c>
      <c r="H452" s="65">
        <f t="shared" si="222"/>
        <v>10.909269999999999</v>
      </c>
      <c r="I452" s="65">
        <f t="shared" si="222"/>
        <v>6.4153399999999996</v>
      </c>
      <c r="J452" s="271">
        <f t="shared" si="213"/>
        <v>6.4960343887808749</v>
      </c>
      <c r="K452" s="271">
        <f t="shared" si="214"/>
        <v>58.806317929613996</v>
      </c>
    </row>
    <row r="453" spans="1:11" x14ac:dyDescent="0.25">
      <c r="A453" s="81"/>
      <c r="B453" s="17"/>
      <c r="C453" s="92" t="s">
        <v>3</v>
      </c>
      <c r="D453" s="17"/>
      <c r="E453" s="112" t="s">
        <v>543</v>
      </c>
      <c r="F453" s="65">
        <f t="shared" si="222"/>
        <v>98.75779</v>
      </c>
      <c r="G453" s="65">
        <f t="shared" si="222"/>
        <v>98.75779</v>
      </c>
      <c r="H453" s="65">
        <f t="shared" si="222"/>
        <v>10.909269999999999</v>
      </c>
      <c r="I453" s="65">
        <f t="shared" si="222"/>
        <v>6.4153399999999996</v>
      </c>
      <c r="J453" s="271">
        <f t="shared" si="213"/>
        <v>6.4960343887808749</v>
      </c>
      <c r="K453" s="271">
        <f t="shared" si="214"/>
        <v>58.806317929613996</v>
      </c>
    </row>
    <row r="454" spans="1:11" ht="25.5" x14ac:dyDescent="0.25">
      <c r="A454" s="94"/>
      <c r="B454" s="95"/>
      <c r="C454" s="96" t="s">
        <v>175</v>
      </c>
      <c r="D454" s="95"/>
      <c r="E454" s="97" t="s">
        <v>176</v>
      </c>
      <c r="F454" s="98">
        <f t="shared" si="222"/>
        <v>98.75779</v>
      </c>
      <c r="G454" s="98">
        <f t="shared" si="222"/>
        <v>98.75779</v>
      </c>
      <c r="H454" s="98">
        <f t="shared" si="222"/>
        <v>10.909269999999999</v>
      </c>
      <c r="I454" s="98">
        <f t="shared" si="222"/>
        <v>6.4153399999999996</v>
      </c>
      <c r="J454" s="267">
        <f t="shared" si="213"/>
        <v>6.4960343887808749</v>
      </c>
      <c r="K454" s="267">
        <f t="shared" si="214"/>
        <v>58.806317929613996</v>
      </c>
    </row>
    <row r="455" spans="1:11" ht="39" x14ac:dyDescent="0.25">
      <c r="A455" s="31"/>
      <c r="B455" s="31"/>
      <c r="C455" s="31" t="s">
        <v>183</v>
      </c>
      <c r="D455" s="31"/>
      <c r="E455" s="32" t="s">
        <v>184</v>
      </c>
      <c r="F455" s="63">
        <f t="shared" si="222"/>
        <v>98.75779</v>
      </c>
      <c r="G455" s="63">
        <f t="shared" si="222"/>
        <v>98.75779</v>
      </c>
      <c r="H455" s="63">
        <f t="shared" si="222"/>
        <v>10.909269999999999</v>
      </c>
      <c r="I455" s="63">
        <f t="shared" si="222"/>
        <v>6.4153399999999996</v>
      </c>
      <c r="J455" s="269">
        <f t="shared" si="213"/>
        <v>6.4960343887808749</v>
      </c>
      <c r="K455" s="269">
        <f t="shared" si="214"/>
        <v>58.806317929613996</v>
      </c>
    </row>
    <row r="456" spans="1:11" ht="26.25" x14ac:dyDescent="0.25">
      <c r="A456" s="81"/>
      <c r="B456" s="81"/>
      <c r="C456" s="6" t="s">
        <v>185</v>
      </c>
      <c r="D456" s="6"/>
      <c r="E456" s="3" t="s">
        <v>186</v>
      </c>
      <c r="F456" s="62">
        <f>F457</f>
        <v>98.75779</v>
      </c>
      <c r="G456" s="62">
        <f t="shared" si="222"/>
        <v>98.75779</v>
      </c>
      <c r="H456" s="62">
        <f t="shared" si="222"/>
        <v>10.909269999999999</v>
      </c>
      <c r="I456" s="62">
        <f t="shared" si="222"/>
        <v>6.4153399999999996</v>
      </c>
      <c r="J456" s="270">
        <f t="shared" si="213"/>
        <v>6.4960343887808749</v>
      </c>
      <c r="K456" s="270">
        <f t="shared" si="214"/>
        <v>58.806317929613996</v>
      </c>
    </row>
    <row r="457" spans="1:11" x14ac:dyDescent="0.25">
      <c r="A457" s="81"/>
      <c r="B457" s="81"/>
      <c r="C457" s="6"/>
      <c r="D457" s="6" t="s">
        <v>270</v>
      </c>
      <c r="E457" s="3" t="s">
        <v>271</v>
      </c>
      <c r="F457" s="62">
        <v>98.75779</v>
      </c>
      <c r="G457" s="62">
        <v>98.75779</v>
      </c>
      <c r="H457" s="62">
        <v>10.909269999999999</v>
      </c>
      <c r="I457" s="62">
        <v>6.4153399999999996</v>
      </c>
      <c r="J457" s="270">
        <f t="shared" si="213"/>
        <v>6.4960343887808749</v>
      </c>
      <c r="K457" s="270">
        <f t="shared" si="214"/>
        <v>58.806317929613996</v>
      </c>
    </row>
    <row r="458" spans="1:11" ht="25.5" x14ac:dyDescent="0.25">
      <c r="A458" s="89">
        <v>611</v>
      </c>
      <c r="B458" s="136"/>
      <c r="C458" s="137"/>
      <c r="D458" s="89"/>
      <c r="E458" s="90" t="s">
        <v>583</v>
      </c>
      <c r="F458" s="138">
        <f t="shared" ref="F458:I458" si="223">F459+F467+F580+F610</f>
        <v>489499.50706000003</v>
      </c>
      <c r="G458" s="138">
        <f t="shared" si="223"/>
        <v>490014.11105999997</v>
      </c>
      <c r="H458" s="138">
        <f t="shared" si="223"/>
        <v>113913.75451</v>
      </c>
      <c r="I458" s="138">
        <f t="shared" si="223"/>
        <v>113829.93222</v>
      </c>
      <c r="J458" s="289">
        <f t="shared" si="213"/>
        <v>23.229929434840717</v>
      </c>
      <c r="K458" s="289">
        <f t="shared" si="214"/>
        <v>99.926416006249156</v>
      </c>
    </row>
    <row r="459" spans="1:11" x14ac:dyDescent="0.25">
      <c r="A459" s="91"/>
      <c r="B459" s="17" t="s">
        <v>514</v>
      </c>
      <c r="C459" s="92"/>
      <c r="D459" s="91"/>
      <c r="E459" s="85" t="s">
        <v>522</v>
      </c>
      <c r="F459" s="65">
        <f t="shared" ref="F459:I464" si="224">F460</f>
        <v>9</v>
      </c>
      <c r="G459" s="65">
        <f t="shared" si="224"/>
        <v>9</v>
      </c>
      <c r="H459" s="65">
        <f t="shared" si="224"/>
        <v>0</v>
      </c>
      <c r="I459" s="65">
        <f t="shared" si="224"/>
        <v>0</v>
      </c>
      <c r="J459" s="271">
        <f t="shared" si="213"/>
        <v>0</v>
      </c>
      <c r="K459" s="271"/>
    </row>
    <row r="460" spans="1:11" x14ac:dyDescent="0.25">
      <c r="A460" s="91"/>
      <c r="B460" s="17" t="s">
        <v>519</v>
      </c>
      <c r="C460" s="92"/>
      <c r="D460" s="91"/>
      <c r="E460" s="85" t="s">
        <v>530</v>
      </c>
      <c r="F460" s="65">
        <f t="shared" si="224"/>
        <v>9</v>
      </c>
      <c r="G460" s="65">
        <f t="shared" si="224"/>
        <v>9</v>
      </c>
      <c r="H460" s="65">
        <f t="shared" si="224"/>
        <v>0</v>
      </c>
      <c r="I460" s="65">
        <f t="shared" si="224"/>
        <v>0</v>
      </c>
      <c r="J460" s="271">
        <f t="shared" si="213"/>
        <v>0</v>
      </c>
      <c r="K460" s="271"/>
    </row>
    <row r="461" spans="1:11" x14ac:dyDescent="0.25">
      <c r="A461" s="91"/>
      <c r="B461" s="17"/>
      <c r="C461" s="92" t="s">
        <v>3</v>
      </c>
      <c r="D461" s="91"/>
      <c r="E461" s="112" t="s">
        <v>4</v>
      </c>
      <c r="F461" s="113">
        <f t="shared" si="224"/>
        <v>9</v>
      </c>
      <c r="G461" s="113">
        <f t="shared" si="224"/>
        <v>9</v>
      </c>
      <c r="H461" s="113">
        <f t="shared" si="224"/>
        <v>0</v>
      </c>
      <c r="I461" s="113">
        <f t="shared" si="224"/>
        <v>0</v>
      </c>
      <c r="J461" s="276">
        <f t="shared" si="213"/>
        <v>0</v>
      </c>
      <c r="K461" s="276"/>
    </row>
    <row r="462" spans="1:11" ht="25.5" x14ac:dyDescent="0.25">
      <c r="A462" s="94"/>
      <c r="B462" s="95"/>
      <c r="C462" s="96" t="s">
        <v>154</v>
      </c>
      <c r="D462" s="95"/>
      <c r="E462" s="97" t="s">
        <v>155</v>
      </c>
      <c r="F462" s="98">
        <f t="shared" si="224"/>
        <v>9</v>
      </c>
      <c r="G462" s="98">
        <f t="shared" si="224"/>
        <v>9</v>
      </c>
      <c r="H462" s="98">
        <f t="shared" si="224"/>
        <v>0</v>
      </c>
      <c r="I462" s="98">
        <f t="shared" si="224"/>
        <v>0</v>
      </c>
      <c r="J462" s="267">
        <f t="shared" si="213"/>
        <v>0</v>
      </c>
      <c r="K462" s="267"/>
    </row>
    <row r="463" spans="1:11" ht="26.25" x14ac:dyDescent="0.25">
      <c r="A463" s="29"/>
      <c r="B463" s="29"/>
      <c r="C463" s="29" t="s">
        <v>162</v>
      </c>
      <c r="D463" s="29"/>
      <c r="E463" s="30" t="s">
        <v>163</v>
      </c>
      <c r="F463" s="66">
        <f t="shared" si="224"/>
        <v>9</v>
      </c>
      <c r="G463" s="66">
        <f t="shared" si="224"/>
        <v>9</v>
      </c>
      <c r="H463" s="66">
        <f t="shared" si="224"/>
        <v>0</v>
      </c>
      <c r="I463" s="66">
        <f t="shared" si="224"/>
        <v>0</v>
      </c>
      <c r="J463" s="268">
        <f t="shared" si="213"/>
        <v>0</v>
      </c>
      <c r="K463" s="268"/>
    </row>
    <row r="464" spans="1:11" ht="26.25" x14ac:dyDescent="0.25">
      <c r="A464" s="31"/>
      <c r="B464" s="31"/>
      <c r="C464" s="31" t="s">
        <v>164</v>
      </c>
      <c r="D464" s="31"/>
      <c r="E464" s="32" t="s">
        <v>165</v>
      </c>
      <c r="F464" s="63">
        <f t="shared" si="224"/>
        <v>9</v>
      </c>
      <c r="G464" s="63">
        <f t="shared" si="224"/>
        <v>9</v>
      </c>
      <c r="H464" s="63">
        <f t="shared" si="224"/>
        <v>0</v>
      </c>
      <c r="I464" s="63">
        <f t="shared" si="224"/>
        <v>0</v>
      </c>
      <c r="J464" s="269">
        <f t="shared" si="213"/>
        <v>0</v>
      </c>
      <c r="K464" s="269"/>
    </row>
    <row r="465" spans="1:11" x14ac:dyDescent="0.25">
      <c r="A465" s="81"/>
      <c r="B465" s="81"/>
      <c r="C465" s="6" t="s">
        <v>166</v>
      </c>
      <c r="D465" s="6"/>
      <c r="E465" s="3" t="s">
        <v>491</v>
      </c>
      <c r="F465" s="62">
        <v>9</v>
      </c>
      <c r="G465" s="62">
        <v>9</v>
      </c>
      <c r="H465" s="62">
        <v>0</v>
      </c>
      <c r="I465" s="62">
        <v>0</v>
      </c>
      <c r="J465" s="270">
        <f t="shared" si="213"/>
        <v>0</v>
      </c>
      <c r="K465" s="270"/>
    </row>
    <row r="466" spans="1:11" ht="26.25" x14ac:dyDescent="0.25">
      <c r="A466" s="81"/>
      <c r="B466" s="81"/>
      <c r="C466" s="6"/>
      <c r="D466" s="6" t="s">
        <v>445</v>
      </c>
      <c r="E466" s="3" t="s">
        <v>446</v>
      </c>
      <c r="F466" s="62">
        <v>9</v>
      </c>
      <c r="G466" s="62">
        <v>9</v>
      </c>
      <c r="H466" s="62">
        <v>0</v>
      </c>
      <c r="I466" s="62">
        <v>0</v>
      </c>
      <c r="J466" s="270">
        <f t="shared" si="213"/>
        <v>0</v>
      </c>
      <c r="K466" s="270"/>
    </row>
    <row r="467" spans="1:11" x14ac:dyDescent="0.25">
      <c r="A467" s="60"/>
      <c r="B467" s="17" t="s">
        <v>564</v>
      </c>
      <c r="C467" s="92"/>
      <c r="D467" s="91"/>
      <c r="E467" s="85" t="s">
        <v>565</v>
      </c>
      <c r="F467" s="65">
        <f t="shared" ref="F467:I467" si="225">F468+F484+F529+F538</f>
        <v>455825.84860000003</v>
      </c>
      <c r="G467" s="65">
        <f t="shared" si="225"/>
        <v>458803.27909999999</v>
      </c>
      <c r="H467" s="65">
        <f t="shared" si="225"/>
        <v>104809.96216</v>
      </c>
      <c r="I467" s="65">
        <f t="shared" si="225"/>
        <v>104728.32967000001</v>
      </c>
      <c r="J467" s="271">
        <f t="shared" si="213"/>
        <v>22.82641263493969</v>
      </c>
      <c r="K467" s="271">
        <f t="shared" si="214"/>
        <v>99.92211380643819</v>
      </c>
    </row>
    <row r="468" spans="1:11" x14ac:dyDescent="0.25">
      <c r="A468" s="60"/>
      <c r="B468" s="17" t="s">
        <v>584</v>
      </c>
      <c r="C468" s="92"/>
      <c r="D468" s="91"/>
      <c r="E468" s="85" t="s">
        <v>585</v>
      </c>
      <c r="F468" s="65">
        <f t="shared" ref="F468:I469" si="226">F469</f>
        <v>108939.44900000001</v>
      </c>
      <c r="G468" s="65">
        <f t="shared" si="226"/>
        <v>108829.47960000001</v>
      </c>
      <c r="H468" s="65">
        <f t="shared" si="226"/>
        <v>22391.106899999999</v>
      </c>
      <c r="I468" s="65">
        <f t="shared" si="226"/>
        <v>22391.089400000001</v>
      </c>
      <c r="J468" s="271">
        <f t="shared" si="213"/>
        <v>20.574470706189061</v>
      </c>
      <c r="K468" s="271">
        <f t="shared" si="214"/>
        <v>99.999921843971023</v>
      </c>
    </row>
    <row r="469" spans="1:11" s="39" customFormat="1" x14ac:dyDescent="0.25">
      <c r="A469" s="91"/>
      <c r="B469" s="17"/>
      <c r="C469" s="92" t="s">
        <v>3</v>
      </c>
      <c r="D469" s="91"/>
      <c r="E469" s="112" t="s">
        <v>543</v>
      </c>
      <c r="F469" s="65">
        <f t="shared" si="226"/>
        <v>108939.44900000001</v>
      </c>
      <c r="G469" s="65">
        <f t="shared" si="226"/>
        <v>108829.47960000001</v>
      </c>
      <c r="H469" s="65">
        <f t="shared" si="226"/>
        <v>22391.106899999999</v>
      </c>
      <c r="I469" s="65">
        <f t="shared" si="226"/>
        <v>22391.089400000001</v>
      </c>
      <c r="J469" s="271">
        <f t="shared" si="213"/>
        <v>20.574470706189061</v>
      </c>
      <c r="K469" s="271">
        <f t="shared" si="214"/>
        <v>99.999921843971023</v>
      </c>
    </row>
    <row r="470" spans="1:11" ht="25.5" x14ac:dyDescent="0.25">
      <c r="A470" s="94"/>
      <c r="B470" s="95"/>
      <c r="C470" s="96" t="s">
        <v>55</v>
      </c>
      <c r="D470" s="95"/>
      <c r="E470" s="97" t="s">
        <v>490</v>
      </c>
      <c r="F470" s="98">
        <f t="shared" ref="F470:I470" si="227">F471+F480</f>
        <v>108939.44900000001</v>
      </c>
      <c r="G470" s="98">
        <f t="shared" si="227"/>
        <v>108829.47960000001</v>
      </c>
      <c r="H470" s="98">
        <f t="shared" si="227"/>
        <v>22391.106899999999</v>
      </c>
      <c r="I470" s="98">
        <f t="shared" si="227"/>
        <v>22391.089400000001</v>
      </c>
      <c r="J470" s="267">
        <f t="shared" si="213"/>
        <v>20.574470706189061</v>
      </c>
      <c r="K470" s="267">
        <f t="shared" si="214"/>
        <v>99.999921843971023</v>
      </c>
    </row>
    <row r="471" spans="1:11" x14ac:dyDescent="0.25">
      <c r="A471" s="29"/>
      <c r="B471" s="29"/>
      <c r="C471" s="29" t="s">
        <v>57</v>
      </c>
      <c r="D471" s="29"/>
      <c r="E471" s="30" t="s">
        <v>58</v>
      </c>
      <c r="F471" s="66">
        <f t="shared" ref="F471:I471" si="228">F472</f>
        <v>107935.649</v>
      </c>
      <c r="G471" s="66">
        <f t="shared" si="228"/>
        <v>107935.649</v>
      </c>
      <c r="H471" s="66">
        <f t="shared" si="228"/>
        <v>22099.106899999999</v>
      </c>
      <c r="I471" s="66">
        <f t="shared" si="228"/>
        <v>22099.089400000001</v>
      </c>
      <c r="J471" s="268">
        <f t="shared" si="213"/>
        <v>20.474319286299934</v>
      </c>
      <c r="K471" s="268">
        <f t="shared" si="214"/>
        <v>99.99992081127948</v>
      </c>
    </row>
    <row r="472" spans="1:11" ht="26.25" x14ac:dyDescent="0.25">
      <c r="A472" s="31"/>
      <c r="B472" s="31"/>
      <c r="C472" s="31" t="s">
        <v>59</v>
      </c>
      <c r="D472" s="31"/>
      <c r="E472" s="32" t="s">
        <v>60</v>
      </c>
      <c r="F472" s="63">
        <f t="shared" ref="F472:I472" si="229">F473+F475+F478</f>
        <v>107935.649</v>
      </c>
      <c r="G472" s="63">
        <f t="shared" si="229"/>
        <v>107935.649</v>
      </c>
      <c r="H472" s="63">
        <f t="shared" si="229"/>
        <v>22099.106899999999</v>
      </c>
      <c r="I472" s="63">
        <f t="shared" si="229"/>
        <v>22099.089400000001</v>
      </c>
      <c r="J472" s="269">
        <f t="shared" si="213"/>
        <v>20.474319286299934</v>
      </c>
      <c r="K472" s="269">
        <f t="shared" si="214"/>
        <v>99.99992081127948</v>
      </c>
    </row>
    <row r="473" spans="1:11" ht="26.25" x14ac:dyDescent="0.25">
      <c r="A473" s="81"/>
      <c r="B473" s="81"/>
      <c r="C473" s="6" t="s">
        <v>61</v>
      </c>
      <c r="D473" s="12"/>
      <c r="E473" s="3" t="s">
        <v>62</v>
      </c>
      <c r="F473" s="62">
        <f>F474</f>
        <v>27674</v>
      </c>
      <c r="G473" s="62">
        <f t="shared" ref="G473:I473" si="230">G474</f>
        <v>27674</v>
      </c>
      <c r="H473" s="62">
        <f t="shared" si="230"/>
        <v>6918.5042999999996</v>
      </c>
      <c r="I473" s="62">
        <f t="shared" si="230"/>
        <v>6918.5042999999996</v>
      </c>
      <c r="J473" s="270">
        <f t="shared" si="213"/>
        <v>25.000015538050153</v>
      </c>
      <c r="K473" s="270">
        <f t="shared" si="214"/>
        <v>100</v>
      </c>
    </row>
    <row r="474" spans="1:11" ht="26.25" x14ac:dyDescent="0.25">
      <c r="A474" s="81"/>
      <c r="B474" s="81"/>
      <c r="C474" s="6"/>
      <c r="D474" s="6" t="s">
        <v>445</v>
      </c>
      <c r="E474" s="3" t="s">
        <v>446</v>
      </c>
      <c r="F474" s="62">
        <f>27939.6-265.6</f>
        <v>27674</v>
      </c>
      <c r="G474" s="62">
        <f t="shared" ref="G474" si="231">27939.6-265.6</f>
        <v>27674</v>
      </c>
      <c r="H474" s="62">
        <v>6918.5042999999996</v>
      </c>
      <c r="I474" s="62">
        <v>6918.5042999999996</v>
      </c>
      <c r="J474" s="270">
        <f t="shared" si="213"/>
        <v>25.000015538050153</v>
      </c>
      <c r="K474" s="270">
        <f t="shared" si="214"/>
        <v>100</v>
      </c>
    </row>
    <row r="475" spans="1:11" ht="39" x14ac:dyDescent="0.25">
      <c r="A475" s="81"/>
      <c r="B475" s="81"/>
      <c r="C475" s="6" t="s">
        <v>63</v>
      </c>
      <c r="D475" s="6"/>
      <c r="E475" s="3" t="s">
        <v>64</v>
      </c>
      <c r="F475" s="62">
        <f t="shared" ref="F475:I475" si="232">F476+F477</f>
        <v>79091.349000000002</v>
      </c>
      <c r="G475" s="62">
        <f t="shared" si="232"/>
        <v>79091.349000000002</v>
      </c>
      <c r="H475" s="62">
        <f t="shared" si="232"/>
        <v>14888.0026</v>
      </c>
      <c r="I475" s="62">
        <f t="shared" si="232"/>
        <v>14888.0026</v>
      </c>
      <c r="J475" s="270">
        <f t="shared" si="213"/>
        <v>18.823806634022642</v>
      </c>
      <c r="K475" s="270">
        <f t="shared" si="214"/>
        <v>100</v>
      </c>
    </row>
    <row r="476" spans="1:11" x14ac:dyDescent="0.25">
      <c r="A476" s="81"/>
      <c r="B476" s="81"/>
      <c r="C476" s="6"/>
      <c r="D476" s="6" t="s">
        <v>404</v>
      </c>
      <c r="E476" s="3" t="s">
        <v>405</v>
      </c>
      <c r="F476" s="62">
        <v>0</v>
      </c>
      <c r="G476" s="62">
        <v>22.197399999999998</v>
      </c>
      <c r="H476" s="62">
        <v>0</v>
      </c>
      <c r="I476" s="62">
        <v>0</v>
      </c>
      <c r="J476" s="270">
        <f t="shared" si="213"/>
        <v>0</v>
      </c>
      <c r="K476" s="270"/>
    </row>
    <row r="477" spans="1:11" ht="26.25" x14ac:dyDescent="0.25">
      <c r="A477" s="81"/>
      <c r="B477" s="81"/>
      <c r="C477" s="6"/>
      <c r="D477" s="6" t="s">
        <v>445</v>
      </c>
      <c r="E477" s="3" t="s">
        <v>446</v>
      </c>
      <c r="F477" s="71">
        <v>79091.349000000002</v>
      </c>
      <c r="G477" s="71">
        <v>79069.151599999997</v>
      </c>
      <c r="H477" s="71">
        <v>14888.0026</v>
      </c>
      <c r="I477" s="71">
        <v>14888.0026</v>
      </c>
      <c r="J477" s="272">
        <f t="shared" si="213"/>
        <v>18.829091116743434</v>
      </c>
      <c r="K477" s="272">
        <f t="shared" si="214"/>
        <v>100</v>
      </c>
    </row>
    <row r="478" spans="1:11" x14ac:dyDescent="0.25">
      <c r="A478" s="81"/>
      <c r="B478" s="81"/>
      <c r="C478" s="6" t="s">
        <v>67</v>
      </c>
      <c r="D478" s="6"/>
      <c r="E478" s="3" t="s">
        <v>68</v>
      </c>
      <c r="F478" s="62">
        <f>F479</f>
        <v>1170.3</v>
      </c>
      <c r="G478" s="62">
        <f t="shared" ref="G478:I478" si="233">G479</f>
        <v>1170.3</v>
      </c>
      <c r="H478" s="62">
        <f t="shared" si="233"/>
        <v>292.60000000000002</v>
      </c>
      <c r="I478" s="62">
        <f t="shared" si="233"/>
        <v>292.58249999999998</v>
      </c>
      <c r="J478" s="270">
        <f t="shared" si="213"/>
        <v>25.000640861317606</v>
      </c>
      <c r="K478" s="270">
        <f t="shared" si="214"/>
        <v>99.994019138755959</v>
      </c>
    </row>
    <row r="479" spans="1:11" ht="26.25" x14ac:dyDescent="0.25">
      <c r="A479" s="81"/>
      <c r="B479" s="81"/>
      <c r="C479" s="6"/>
      <c r="D479" s="6" t="s">
        <v>445</v>
      </c>
      <c r="E479" s="3" t="s">
        <v>446</v>
      </c>
      <c r="F479" s="62">
        <v>1170.3</v>
      </c>
      <c r="G479" s="62">
        <v>1170.3</v>
      </c>
      <c r="H479" s="62">
        <v>292.60000000000002</v>
      </c>
      <c r="I479" s="62">
        <v>292.58249999999998</v>
      </c>
      <c r="J479" s="270">
        <f t="shared" si="213"/>
        <v>25.000640861317606</v>
      </c>
      <c r="K479" s="270">
        <f t="shared" si="214"/>
        <v>99.994019138755959</v>
      </c>
    </row>
    <row r="480" spans="1:11" x14ac:dyDescent="0.25">
      <c r="A480" s="29"/>
      <c r="B480" s="29"/>
      <c r="C480" s="29" t="s">
        <v>127</v>
      </c>
      <c r="D480" s="29"/>
      <c r="E480" s="30" t="s">
        <v>128</v>
      </c>
      <c r="F480" s="66">
        <f t="shared" ref="F480:I482" si="234">F481</f>
        <v>1003.8</v>
      </c>
      <c r="G480" s="66">
        <f t="shared" si="234"/>
        <v>893.8306</v>
      </c>
      <c r="H480" s="66">
        <f t="shared" si="234"/>
        <v>292</v>
      </c>
      <c r="I480" s="66">
        <f t="shared" si="234"/>
        <v>292</v>
      </c>
      <c r="J480" s="268">
        <f t="shared" si="213"/>
        <v>32.668382577190805</v>
      </c>
      <c r="K480" s="268">
        <f t="shared" si="214"/>
        <v>100</v>
      </c>
    </row>
    <row r="481" spans="1:11" ht="26.25" x14ac:dyDescent="0.25">
      <c r="A481" s="31"/>
      <c r="B481" s="31"/>
      <c r="C481" s="31" t="s">
        <v>135</v>
      </c>
      <c r="D481" s="31"/>
      <c r="E481" s="32" t="s">
        <v>136</v>
      </c>
      <c r="F481" s="63">
        <f t="shared" si="234"/>
        <v>1003.8</v>
      </c>
      <c r="G481" s="63">
        <f t="shared" si="234"/>
        <v>893.8306</v>
      </c>
      <c r="H481" s="63">
        <f t="shared" si="234"/>
        <v>292</v>
      </c>
      <c r="I481" s="63">
        <f t="shared" si="234"/>
        <v>292</v>
      </c>
      <c r="J481" s="269">
        <f t="shared" si="213"/>
        <v>32.668382577190805</v>
      </c>
      <c r="K481" s="269">
        <f t="shared" si="214"/>
        <v>100</v>
      </c>
    </row>
    <row r="482" spans="1:11" ht="26.25" x14ac:dyDescent="0.25">
      <c r="A482" s="6"/>
      <c r="B482" s="6"/>
      <c r="C482" s="6" t="s">
        <v>137</v>
      </c>
      <c r="D482" s="6"/>
      <c r="E482" s="3" t="s">
        <v>138</v>
      </c>
      <c r="F482" s="62">
        <f t="shared" si="234"/>
        <v>1003.8</v>
      </c>
      <c r="G482" s="62">
        <f t="shared" si="234"/>
        <v>893.8306</v>
      </c>
      <c r="H482" s="62">
        <f t="shared" si="234"/>
        <v>292</v>
      </c>
      <c r="I482" s="62">
        <f t="shared" si="234"/>
        <v>292</v>
      </c>
      <c r="J482" s="270">
        <f t="shared" si="213"/>
        <v>32.668382577190805</v>
      </c>
      <c r="K482" s="270">
        <f t="shared" si="214"/>
        <v>100</v>
      </c>
    </row>
    <row r="483" spans="1:11" ht="26.25" x14ac:dyDescent="0.25">
      <c r="A483" s="6"/>
      <c r="B483" s="6"/>
      <c r="C483" s="6"/>
      <c r="D483" s="37" t="s">
        <v>445</v>
      </c>
      <c r="E483" s="38" t="s">
        <v>446</v>
      </c>
      <c r="F483" s="62">
        <v>1003.8</v>
      </c>
      <c r="G483" s="62">
        <v>893.8306</v>
      </c>
      <c r="H483" s="62">
        <v>292</v>
      </c>
      <c r="I483" s="62">
        <v>292</v>
      </c>
      <c r="J483" s="270">
        <f t="shared" si="213"/>
        <v>32.668382577190805</v>
      </c>
      <c r="K483" s="270">
        <f t="shared" si="214"/>
        <v>100</v>
      </c>
    </row>
    <row r="484" spans="1:11" x14ac:dyDescent="0.25">
      <c r="A484" s="60"/>
      <c r="B484" s="17" t="s">
        <v>566</v>
      </c>
      <c r="C484" s="92"/>
      <c r="D484" s="91"/>
      <c r="E484" s="85" t="s">
        <v>567</v>
      </c>
      <c r="F484" s="65">
        <f t="shared" ref="F484:I485" si="235">F485</f>
        <v>297101.79960000003</v>
      </c>
      <c r="G484" s="65">
        <f t="shared" si="235"/>
        <v>300189.19949999999</v>
      </c>
      <c r="H484" s="65">
        <f t="shared" si="235"/>
        <v>71915.269260000001</v>
      </c>
      <c r="I484" s="65">
        <f t="shared" si="235"/>
        <v>71915.066910000009</v>
      </c>
      <c r="J484" s="271">
        <f t="shared" si="213"/>
        <v>23.956580393226311</v>
      </c>
      <c r="K484" s="271">
        <f t="shared" si="214"/>
        <v>99.99971862720939</v>
      </c>
    </row>
    <row r="485" spans="1:11" x14ac:dyDescent="0.25">
      <c r="A485" s="60"/>
      <c r="B485" s="17"/>
      <c r="C485" s="92" t="s">
        <v>3</v>
      </c>
      <c r="D485" s="91"/>
      <c r="E485" s="112" t="s">
        <v>4</v>
      </c>
      <c r="F485" s="65">
        <f t="shared" si="235"/>
        <v>297101.79960000003</v>
      </c>
      <c r="G485" s="65">
        <f t="shared" si="235"/>
        <v>300189.19949999999</v>
      </c>
      <c r="H485" s="65">
        <f t="shared" si="235"/>
        <v>71915.269260000001</v>
      </c>
      <c r="I485" s="65">
        <f t="shared" si="235"/>
        <v>71915.066910000009</v>
      </c>
      <c r="J485" s="271">
        <f t="shared" si="213"/>
        <v>23.956580393226311</v>
      </c>
      <c r="K485" s="271">
        <f t="shared" si="214"/>
        <v>99.99971862720939</v>
      </c>
    </row>
    <row r="486" spans="1:11" ht="25.5" x14ac:dyDescent="0.25">
      <c r="A486" s="94"/>
      <c r="B486" s="95"/>
      <c r="C486" s="96" t="s">
        <v>55</v>
      </c>
      <c r="D486" s="95"/>
      <c r="E486" s="97" t="s">
        <v>490</v>
      </c>
      <c r="F486" s="98">
        <f t="shared" ref="F486:I486" si="236">F487+F517+F521</f>
        <v>297101.79960000003</v>
      </c>
      <c r="G486" s="98">
        <f t="shared" si="236"/>
        <v>300189.19949999999</v>
      </c>
      <c r="H486" s="98">
        <f t="shared" si="236"/>
        <v>71915.269260000001</v>
      </c>
      <c r="I486" s="98">
        <f t="shared" si="236"/>
        <v>71915.066910000009</v>
      </c>
      <c r="J486" s="267">
        <f t="shared" si="213"/>
        <v>23.956580393226311</v>
      </c>
      <c r="K486" s="267">
        <f t="shared" si="214"/>
        <v>99.99971862720939</v>
      </c>
    </row>
    <row r="487" spans="1:11" x14ac:dyDescent="0.25">
      <c r="A487" s="29"/>
      <c r="B487" s="29"/>
      <c r="C487" s="29" t="s">
        <v>71</v>
      </c>
      <c r="D487" s="29"/>
      <c r="E487" s="30" t="s">
        <v>72</v>
      </c>
      <c r="F487" s="66">
        <f t="shared" ref="F487:I487" si="237">F488+F497+F514</f>
        <v>271817.3996</v>
      </c>
      <c r="G487" s="66">
        <f t="shared" si="237"/>
        <v>274880.19959999999</v>
      </c>
      <c r="H487" s="66">
        <f t="shared" si="237"/>
        <v>70610.445059999998</v>
      </c>
      <c r="I487" s="66">
        <f t="shared" si="237"/>
        <v>70610.242710000006</v>
      </c>
      <c r="J487" s="268">
        <f t="shared" si="213"/>
        <v>25.687642403036147</v>
      </c>
      <c r="K487" s="268">
        <f t="shared" si="214"/>
        <v>99.999713427666663</v>
      </c>
    </row>
    <row r="488" spans="1:11" ht="26.25" x14ac:dyDescent="0.25">
      <c r="A488" s="31"/>
      <c r="B488" s="31"/>
      <c r="C488" s="31" t="s">
        <v>73</v>
      </c>
      <c r="D488" s="31"/>
      <c r="E488" s="32" t="s">
        <v>74</v>
      </c>
      <c r="F488" s="63">
        <f t="shared" ref="F488:I488" si="238">F489+F491+F493</f>
        <v>235412.41619999998</v>
      </c>
      <c r="G488" s="63">
        <f t="shared" si="238"/>
        <v>238233.21619999997</v>
      </c>
      <c r="H488" s="63">
        <f t="shared" si="238"/>
        <v>57679.311300000001</v>
      </c>
      <c r="I488" s="63">
        <f t="shared" si="238"/>
        <v>57679.250950000001</v>
      </c>
      <c r="J488" s="269">
        <f t="shared" si="213"/>
        <v>24.211254782195233</v>
      </c>
      <c r="K488" s="269">
        <f t="shared" si="214"/>
        <v>99.999895369763195</v>
      </c>
    </row>
    <row r="489" spans="1:11" ht="26.25" x14ac:dyDescent="0.25">
      <c r="A489" s="81"/>
      <c r="B489" s="81"/>
      <c r="C489" s="6" t="s">
        <v>75</v>
      </c>
      <c r="D489" s="12"/>
      <c r="E489" s="3" t="s">
        <v>76</v>
      </c>
      <c r="F489" s="62">
        <f>F490</f>
        <v>34055.699999999997</v>
      </c>
      <c r="G489" s="62">
        <f t="shared" ref="G489:I489" si="239">G490</f>
        <v>34055.699999999997</v>
      </c>
      <c r="H489" s="62">
        <f t="shared" si="239"/>
        <v>8638</v>
      </c>
      <c r="I489" s="62">
        <f t="shared" si="239"/>
        <v>8637.9396500000003</v>
      </c>
      <c r="J489" s="270">
        <f t="shared" si="213"/>
        <v>25.364152403268765</v>
      </c>
      <c r="K489" s="270">
        <f t="shared" si="214"/>
        <v>99.999301342903451</v>
      </c>
    </row>
    <row r="490" spans="1:11" ht="26.25" x14ac:dyDescent="0.25">
      <c r="A490" s="81"/>
      <c r="B490" s="81"/>
      <c r="C490" s="6"/>
      <c r="D490" s="6" t="s">
        <v>445</v>
      </c>
      <c r="E490" s="3" t="s">
        <v>446</v>
      </c>
      <c r="F490" s="62">
        <f>34653.7-598</f>
        <v>34055.699999999997</v>
      </c>
      <c r="G490" s="62">
        <f t="shared" ref="G490" si="240">34653.7-598</f>
        <v>34055.699999999997</v>
      </c>
      <c r="H490" s="62">
        <v>8638</v>
      </c>
      <c r="I490" s="62">
        <v>8637.9396500000003</v>
      </c>
      <c r="J490" s="270">
        <f t="shared" si="213"/>
        <v>25.364152403268765</v>
      </c>
      <c r="K490" s="270">
        <f t="shared" si="214"/>
        <v>99.999301342903451</v>
      </c>
    </row>
    <row r="491" spans="1:11" ht="39" x14ac:dyDescent="0.25">
      <c r="A491" s="81"/>
      <c r="B491" s="81"/>
      <c r="C491" s="6" t="s">
        <v>77</v>
      </c>
      <c r="D491" s="6"/>
      <c r="E491" s="3" t="s">
        <v>78</v>
      </c>
      <c r="F491" s="62">
        <f t="shared" ref="F491:I491" si="241">F492</f>
        <v>193754.41620000001</v>
      </c>
      <c r="G491" s="62">
        <f t="shared" si="241"/>
        <v>196575.2162</v>
      </c>
      <c r="H491" s="62">
        <f t="shared" si="241"/>
        <v>46528.311300000001</v>
      </c>
      <c r="I491" s="62">
        <f t="shared" si="241"/>
        <v>46528.311300000001</v>
      </c>
      <c r="J491" s="270">
        <f t="shared" si="213"/>
        <v>23.6694697324718</v>
      </c>
      <c r="K491" s="270">
        <f t="shared" si="214"/>
        <v>100</v>
      </c>
    </row>
    <row r="492" spans="1:11" ht="26.25" x14ac:dyDescent="0.25">
      <c r="A492" s="81"/>
      <c r="B492" s="81"/>
      <c r="C492" s="6"/>
      <c r="D492" s="6" t="s">
        <v>445</v>
      </c>
      <c r="E492" s="3" t="s">
        <v>446</v>
      </c>
      <c r="F492" s="71">
        <v>193754.41620000001</v>
      </c>
      <c r="G492" s="71">
        <v>196575.2162</v>
      </c>
      <c r="H492" s="71">
        <v>46528.311300000001</v>
      </c>
      <c r="I492" s="71">
        <v>46528.311300000001</v>
      </c>
      <c r="J492" s="272">
        <f t="shared" si="213"/>
        <v>23.6694697324718</v>
      </c>
      <c r="K492" s="272">
        <f t="shared" si="214"/>
        <v>100</v>
      </c>
    </row>
    <row r="493" spans="1:11" ht="64.5" x14ac:dyDescent="0.25">
      <c r="A493" s="81"/>
      <c r="B493" s="81"/>
      <c r="C493" s="6" t="s">
        <v>79</v>
      </c>
      <c r="D493" s="6"/>
      <c r="E493" s="3" t="s">
        <v>80</v>
      </c>
      <c r="F493" s="70">
        <f>F495+F496</f>
        <v>7602.3</v>
      </c>
      <c r="G493" s="70">
        <f t="shared" ref="G493:I493" si="242">G495+G496</f>
        <v>7602.3</v>
      </c>
      <c r="H493" s="70">
        <f t="shared" si="242"/>
        <v>2513</v>
      </c>
      <c r="I493" s="70">
        <f t="shared" si="242"/>
        <v>2513</v>
      </c>
      <c r="J493" s="273">
        <f t="shared" si="213"/>
        <v>33.055785749049626</v>
      </c>
      <c r="K493" s="273">
        <f t="shared" si="214"/>
        <v>100</v>
      </c>
    </row>
    <row r="494" spans="1:11" ht="26.25" x14ac:dyDescent="0.25">
      <c r="A494" s="81"/>
      <c r="B494" s="81"/>
      <c r="C494" s="6"/>
      <c r="D494" s="6" t="s">
        <v>445</v>
      </c>
      <c r="E494" s="3" t="s">
        <v>446</v>
      </c>
      <c r="F494" s="70">
        <f>F495+F496</f>
        <v>7602.3</v>
      </c>
      <c r="G494" s="70">
        <f t="shared" ref="G494:I494" si="243">G495+G496</f>
        <v>7602.3</v>
      </c>
      <c r="H494" s="70">
        <f t="shared" si="243"/>
        <v>2513</v>
      </c>
      <c r="I494" s="70">
        <f t="shared" si="243"/>
        <v>2513</v>
      </c>
      <c r="J494" s="273">
        <f t="shared" ref="J494:J557" si="244">I494/G494*100</f>
        <v>33.055785749049626</v>
      </c>
      <c r="K494" s="273">
        <f t="shared" ref="K494:K557" si="245">I494/H494*100</f>
        <v>100</v>
      </c>
    </row>
    <row r="495" spans="1:11" x14ac:dyDescent="0.25">
      <c r="A495" s="81"/>
      <c r="B495" s="81"/>
      <c r="C495" s="6"/>
      <c r="D495" s="6"/>
      <c r="E495" s="3" t="s">
        <v>81</v>
      </c>
      <c r="F495" s="62">
        <v>7032.1</v>
      </c>
      <c r="G495" s="62">
        <v>7032.1</v>
      </c>
      <c r="H495" s="62">
        <v>1942.8</v>
      </c>
      <c r="I495" s="62">
        <v>1942.8</v>
      </c>
      <c r="J495" s="270">
        <f t="shared" si="244"/>
        <v>27.627593464256762</v>
      </c>
      <c r="K495" s="270">
        <f t="shared" si="245"/>
        <v>100</v>
      </c>
    </row>
    <row r="496" spans="1:11" x14ac:dyDescent="0.25">
      <c r="A496" s="81"/>
      <c r="B496" s="81"/>
      <c r="C496" s="6"/>
      <c r="D496" s="6"/>
      <c r="E496" s="3" t="s">
        <v>82</v>
      </c>
      <c r="F496" s="62">
        <v>570.20000000000005</v>
      </c>
      <c r="G496" s="62">
        <v>570.20000000000005</v>
      </c>
      <c r="H496" s="62">
        <v>570.20000000000005</v>
      </c>
      <c r="I496" s="62">
        <v>570.20000000000005</v>
      </c>
      <c r="J496" s="270">
        <f t="shared" si="244"/>
        <v>100</v>
      </c>
      <c r="K496" s="270">
        <f t="shared" si="245"/>
        <v>100</v>
      </c>
    </row>
    <row r="497" spans="1:11" ht="26.25" x14ac:dyDescent="0.25">
      <c r="A497" s="31"/>
      <c r="B497" s="31"/>
      <c r="C497" s="31" t="s">
        <v>83</v>
      </c>
      <c r="D497" s="31"/>
      <c r="E497" s="32" t="s">
        <v>84</v>
      </c>
      <c r="F497" s="63">
        <f>F498+F500+F502+F504+F506+F508</f>
        <v>35976.5</v>
      </c>
      <c r="G497" s="63">
        <f>G498+G500+G502+G504+G506+G508+G512</f>
        <v>36218.5</v>
      </c>
      <c r="H497" s="63">
        <f t="shared" ref="H497:I497" si="246">H498+H500+H502+H504+H506+H508+H512</f>
        <v>12828.2</v>
      </c>
      <c r="I497" s="63">
        <f t="shared" si="246"/>
        <v>12828.058000000001</v>
      </c>
      <c r="J497" s="269">
        <f t="shared" si="244"/>
        <v>35.41852368264837</v>
      </c>
      <c r="K497" s="269">
        <f t="shared" si="245"/>
        <v>99.998893063718995</v>
      </c>
    </row>
    <row r="498" spans="1:11" x14ac:dyDescent="0.25">
      <c r="A498" s="81"/>
      <c r="B498" s="81"/>
      <c r="C498" s="6" t="s">
        <v>85</v>
      </c>
      <c r="D498" s="6"/>
      <c r="E498" s="3" t="s">
        <v>86</v>
      </c>
      <c r="F498" s="62">
        <f>F499</f>
        <v>6981.2</v>
      </c>
      <c r="G498" s="62">
        <f t="shared" ref="G498:I498" si="247">G499</f>
        <v>6981.2</v>
      </c>
      <c r="H498" s="62">
        <f t="shared" si="247"/>
        <v>2327.1</v>
      </c>
      <c r="I498" s="62">
        <f t="shared" si="247"/>
        <v>2327.0659999999998</v>
      </c>
      <c r="J498" s="270">
        <f t="shared" si="244"/>
        <v>33.333323783876693</v>
      </c>
      <c r="K498" s="270">
        <f t="shared" si="245"/>
        <v>99.998538954062994</v>
      </c>
    </row>
    <row r="499" spans="1:11" ht="26.25" x14ac:dyDescent="0.25">
      <c r="A499" s="81"/>
      <c r="B499" s="81"/>
      <c r="C499" s="6"/>
      <c r="D499" s="6" t="s">
        <v>445</v>
      </c>
      <c r="E499" s="3" t="s">
        <v>446</v>
      </c>
      <c r="F499" s="62">
        <v>6981.2</v>
      </c>
      <c r="G499" s="62">
        <v>6981.2</v>
      </c>
      <c r="H499" s="62">
        <v>2327.1</v>
      </c>
      <c r="I499" s="62">
        <v>2327.0659999999998</v>
      </c>
      <c r="J499" s="270">
        <f t="shared" si="244"/>
        <v>33.333323783876693</v>
      </c>
      <c r="K499" s="270">
        <f t="shared" si="245"/>
        <v>99.998538954062994</v>
      </c>
    </row>
    <row r="500" spans="1:11" ht="26.25" x14ac:dyDescent="0.25">
      <c r="A500" s="81"/>
      <c r="B500" s="81"/>
      <c r="C500" s="6" t="s">
        <v>88</v>
      </c>
      <c r="D500" s="6"/>
      <c r="E500" s="3" t="s">
        <v>89</v>
      </c>
      <c r="F500" s="62">
        <f>F501</f>
        <v>188.6</v>
      </c>
      <c r="G500" s="62">
        <f t="shared" ref="G500:I500" si="248">G501</f>
        <v>188.6</v>
      </c>
      <c r="H500" s="62">
        <f t="shared" si="248"/>
        <v>62.9</v>
      </c>
      <c r="I500" s="62">
        <f t="shared" si="248"/>
        <v>62.866999999999997</v>
      </c>
      <c r="J500" s="270">
        <f t="shared" si="244"/>
        <v>33.333510074231178</v>
      </c>
      <c r="K500" s="270">
        <f t="shared" si="245"/>
        <v>99.947535771065176</v>
      </c>
    </row>
    <row r="501" spans="1:11" ht="26.25" x14ac:dyDescent="0.25">
      <c r="A501" s="81"/>
      <c r="B501" s="81"/>
      <c r="C501" s="6"/>
      <c r="D501" s="6" t="s">
        <v>445</v>
      </c>
      <c r="E501" s="3" t="s">
        <v>446</v>
      </c>
      <c r="F501" s="62">
        <v>188.6</v>
      </c>
      <c r="G501" s="62">
        <v>188.6</v>
      </c>
      <c r="H501" s="62">
        <v>62.9</v>
      </c>
      <c r="I501" s="62">
        <v>62.866999999999997</v>
      </c>
      <c r="J501" s="270">
        <f t="shared" si="244"/>
        <v>33.333510074231178</v>
      </c>
      <c r="K501" s="270">
        <f t="shared" si="245"/>
        <v>99.947535771065176</v>
      </c>
    </row>
    <row r="502" spans="1:11" ht="26.25" x14ac:dyDescent="0.25">
      <c r="A502" s="81"/>
      <c r="B502" s="81"/>
      <c r="C502" s="6" t="s">
        <v>90</v>
      </c>
      <c r="D502" s="6"/>
      <c r="E502" s="3" t="s">
        <v>91</v>
      </c>
      <c r="F502" s="62">
        <f>F503</f>
        <v>271.3</v>
      </c>
      <c r="G502" s="62">
        <f t="shared" ref="G502:I502" si="249">G503</f>
        <v>271.3</v>
      </c>
      <c r="H502" s="62">
        <f t="shared" si="249"/>
        <v>40.200000000000003</v>
      </c>
      <c r="I502" s="62">
        <f t="shared" si="249"/>
        <v>40.125</v>
      </c>
      <c r="J502" s="270">
        <f t="shared" si="244"/>
        <v>14.789900479174346</v>
      </c>
      <c r="K502" s="270">
        <f t="shared" si="245"/>
        <v>99.81343283582089</v>
      </c>
    </row>
    <row r="503" spans="1:11" ht="26.25" x14ac:dyDescent="0.25">
      <c r="A503" s="81"/>
      <c r="B503" s="81"/>
      <c r="C503" s="6"/>
      <c r="D503" s="6" t="s">
        <v>445</v>
      </c>
      <c r="E503" s="3" t="s">
        <v>446</v>
      </c>
      <c r="F503" s="62">
        <v>271.3</v>
      </c>
      <c r="G503" s="62">
        <v>271.3</v>
      </c>
      <c r="H503" s="62">
        <v>40.200000000000003</v>
      </c>
      <c r="I503" s="62">
        <v>40.125</v>
      </c>
      <c r="J503" s="270">
        <f t="shared" si="244"/>
        <v>14.789900479174346</v>
      </c>
      <c r="K503" s="270">
        <f t="shared" si="245"/>
        <v>99.81343283582089</v>
      </c>
    </row>
    <row r="504" spans="1:11" ht="26.25" x14ac:dyDescent="0.25">
      <c r="A504" s="81"/>
      <c r="B504" s="81"/>
      <c r="C504" s="6" t="s">
        <v>94</v>
      </c>
      <c r="D504" s="6"/>
      <c r="E504" s="3" t="s">
        <v>95</v>
      </c>
      <c r="F504" s="62">
        <v>12128.1</v>
      </c>
      <c r="G504" s="62">
        <f>G505</f>
        <v>12301.9</v>
      </c>
      <c r="H504" s="62">
        <f>H505</f>
        <v>2964.6</v>
      </c>
      <c r="I504" s="62">
        <f>I505</f>
        <v>2964.6</v>
      </c>
      <c r="J504" s="270">
        <f t="shared" si="244"/>
        <v>24.098716458433252</v>
      </c>
      <c r="K504" s="270">
        <f t="shared" si="245"/>
        <v>100</v>
      </c>
    </row>
    <row r="505" spans="1:11" ht="26.25" x14ac:dyDescent="0.25">
      <c r="A505" s="81"/>
      <c r="B505" s="81"/>
      <c r="C505" s="6"/>
      <c r="D505" s="6" t="s">
        <v>445</v>
      </c>
      <c r="E505" s="3" t="s">
        <v>446</v>
      </c>
      <c r="F505" s="62">
        <v>12128.1</v>
      </c>
      <c r="G505" s="62">
        <v>12301.9</v>
      </c>
      <c r="H505" s="62">
        <v>2964.6</v>
      </c>
      <c r="I505" s="62">
        <v>2964.6</v>
      </c>
      <c r="J505" s="270">
        <f t="shared" si="244"/>
        <v>24.098716458433252</v>
      </c>
      <c r="K505" s="270">
        <f t="shared" si="245"/>
        <v>100</v>
      </c>
    </row>
    <row r="506" spans="1:11" ht="26.25" x14ac:dyDescent="0.25">
      <c r="A506" s="81"/>
      <c r="B506" s="81"/>
      <c r="C506" s="6" t="s">
        <v>96</v>
      </c>
      <c r="D506" s="6"/>
      <c r="E506" s="3" t="s">
        <v>412</v>
      </c>
      <c r="F506" s="62">
        <f>F507</f>
        <v>13563.3</v>
      </c>
      <c r="G506" s="62">
        <f t="shared" ref="G506:I506" si="250">G507</f>
        <v>13563.3</v>
      </c>
      <c r="H506" s="62">
        <f t="shared" si="250"/>
        <v>4521.2</v>
      </c>
      <c r="I506" s="62">
        <f t="shared" si="250"/>
        <v>4521.2</v>
      </c>
      <c r="J506" s="270">
        <f t="shared" si="244"/>
        <v>33.334070617032729</v>
      </c>
      <c r="K506" s="270">
        <f t="shared" si="245"/>
        <v>100</v>
      </c>
    </row>
    <row r="507" spans="1:11" ht="26.25" x14ac:dyDescent="0.25">
      <c r="A507" s="81"/>
      <c r="B507" s="81"/>
      <c r="C507" s="6"/>
      <c r="D507" s="6" t="s">
        <v>445</v>
      </c>
      <c r="E507" s="3" t="s">
        <v>446</v>
      </c>
      <c r="F507" s="62">
        <v>13563.3</v>
      </c>
      <c r="G507" s="62">
        <v>13563.3</v>
      </c>
      <c r="H507" s="62">
        <v>4521.2</v>
      </c>
      <c r="I507" s="62">
        <v>4521.2</v>
      </c>
      <c r="J507" s="270">
        <f t="shared" si="244"/>
        <v>33.334070617032729</v>
      </c>
      <c r="K507" s="270">
        <f t="shared" si="245"/>
        <v>100</v>
      </c>
    </row>
    <row r="508" spans="1:11" ht="26.25" x14ac:dyDescent="0.25">
      <c r="A508" s="81"/>
      <c r="B508" s="81"/>
      <c r="C508" s="6" t="s">
        <v>472</v>
      </c>
      <c r="D508" s="6"/>
      <c r="E508" s="3" t="s">
        <v>586</v>
      </c>
      <c r="F508" s="62">
        <f>F509</f>
        <v>2844</v>
      </c>
      <c r="G508" s="62">
        <f t="shared" ref="G508:I508" si="251">G509</f>
        <v>2844</v>
      </c>
      <c r="H508" s="62">
        <f t="shared" si="251"/>
        <v>2844</v>
      </c>
      <c r="I508" s="62">
        <f t="shared" si="251"/>
        <v>2844</v>
      </c>
      <c r="J508" s="270">
        <f t="shared" si="244"/>
        <v>100</v>
      </c>
      <c r="K508" s="270">
        <f t="shared" si="245"/>
        <v>100</v>
      </c>
    </row>
    <row r="509" spans="1:11" ht="26.25" x14ac:dyDescent="0.25">
      <c r="A509" s="81"/>
      <c r="B509" s="81"/>
      <c r="C509" s="6"/>
      <c r="D509" s="6" t="s">
        <v>445</v>
      </c>
      <c r="E509" s="3" t="s">
        <v>446</v>
      </c>
      <c r="F509" s="62">
        <f>F510+F511</f>
        <v>2844</v>
      </c>
      <c r="G509" s="62">
        <f t="shared" ref="G509:I509" si="252">G510+G511</f>
        <v>2844</v>
      </c>
      <c r="H509" s="62">
        <f t="shared" si="252"/>
        <v>2844</v>
      </c>
      <c r="I509" s="62">
        <f t="shared" si="252"/>
        <v>2844</v>
      </c>
      <c r="J509" s="270">
        <f t="shared" si="244"/>
        <v>100</v>
      </c>
      <c r="K509" s="270">
        <f t="shared" si="245"/>
        <v>100</v>
      </c>
    </row>
    <row r="510" spans="1:11" x14ac:dyDescent="0.25">
      <c r="A510" s="81"/>
      <c r="B510" s="81"/>
      <c r="C510" s="6"/>
      <c r="D510" s="6"/>
      <c r="E510" s="3" t="s">
        <v>81</v>
      </c>
      <c r="F510" s="62">
        <v>2133</v>
      </c>
      <c r="G510" s="62">
        <v>2133</v>
      </c>
      <c r="H510" s="62">
        <v>2133</v>
      </c>
      <c r="I510" s="62">
        <v>2133</v>
      </c>
      <c r="J510" s="270">
        <f t="shared" si="244"/>
        <v>100</v>
      </c>
      <c r="K510" s="270">
        <f t="shared" si="245"/>
        <v>100</v>
      </c>
    </row>
    <row r="511" spans="1:11" x14ac:dyDescent="0.25">
      <c r="A511" s="81"/>
      <c r="B511" s="81"/>
      <c r="C511" s="6"/>
      <c r="D511" s="6"/>
      <c r="E511" s="3" t="s">
        <v>82</v>
      </c>
      <c r="F511" s="62">
        <v>711</v>
      </c>
      <c r="G511" s="62">
        <v>711</v>
      </c>
      <c r="H511" s="62">
        <v>711</v>
      </c>
      <c r="I511" s="62">
        <v>711</v>
      </c>
      <c r="J511" s="270">
        <f t="shared" si="244"/>
        <v>100</v>
      </c>
      <c r="K511" s="270">
        <f t="shared" si="245"/>
        <v>100</v>
      </c>
    </row>
    <row r="512" spans="1:11" ht="39" x14ac:dyDescent="0.25">
      <c r="A512" s="81"/>
      <c r="B512" s="81"/>
      <c r="C512" s="6" t="s">
        <v>804</v>
      </c>
      <c r="D512" s="6"/>
      <c r="E512" s="3" t="s">
        <v>805</v>
      </c>
      <c r="F512" s="62"/>
      <c r="G512" s="62">
        <v>68.2</v>
      </c>
      <c r="H512" s="62">
        <v>68.2</v>
      </c>
      <c r="I512" s="62">
        <v>68.2</v>
      </c>
      <c r="J512" s="270">
        <f t="shared" si="244"/>
        <v>100</v>
      </c>
      <c r="K512" s="270">
        <f t="shared" si="245"/>
        <v>100</v>
      </c>
    </row>
    <row r="513" spans="1:11" ht="26.25" x14ac:dyDescent="0.25">
      <c r="A513" s="81"/>
      <c r="B513" s="81"/>
      <c r="C513" s="6"/>
      <c r="D513" s="6" t="s">
        <v>445</v>
      </c>
      <c r="E513" s="3" t="s">
        <v>446</v>
      </c>
      <c r="F513" s="62"/>
      <c r="G513" s="62">
        <v>68.2</v>
      </c>
      <c r="H513" s="62">
        <v>68.2</v>
      </c>
      <c r="I513" s="62">
        <v>68.2</v>
      </c>
      <c r="J513" s="270">
        <f t="shared" si="244"/>
        <v>100</v>
      </c>
      <c r="K513" s="270">
        <f t="shared" si="245"/>
        <v>100</v>
      </c>
    </row>
    <row r="514" spans="1:11" s="39" customFormat="1" ht="25.5" x14ac:dyDescent="0.25">
      <c r="A514" s="83"/>
      <c r="B514" s="83"/>
      <c r="C514" s="78" t="s">
        <v>485</v>
      </c>
      <c r="D514" s="14"/>
      <c r="E514" s="79" t="s">
        <v>636</v>
      </c>
      <c r="F514" s="63">
        <f t="shared" ref="F514:I515" si="253">F515</f>
        <v>428.48340000000002</v>
      </c>
      <c r="G514" s="63">
        <f t="shared" si="253"/>
        <v>428.48340000000002</v>
      </c>
      <c r="H514" s="63">
        <f t="shared" si="253"/>
        <v>102.93376000000001</v>
      </c>
      <c r="I514" s="63">
        <f t="shared" si="253"/>
        <v>102.93376000000001</v>
      </c>
      <c r="J514" s="269">
        <f t="shared" si="244"/>
        <v>24.022811618839842</v>
      </c>
      <c r="K514" s="269">
        <f t="shared" si="245"/>
        <v>100</v>
      </c>
    </row>
    <row r="515" spans="1:11" ht="39" x14ac:dyDescent="0.25">
      <c r="A515" s="81"/>
      <c r="B515" s="81"/>
      <c r="C515" s="77" t="s">
        <v>486</v>
      </c>
      <c r="D515" s="77"/>
      <c r="E515" s="3" t="s">
        <v>487</v>
      </c>
      <c r="F515" s="62">
        <f t="shared" si="253"/>
        <v>428.48340000000002</v>
      </c>
      <c r="G515" s="62">
        <f t="shared" si="253"/>
        <v>428.48340000000002</v>
      </c>
      <c r="H515" s="62">
        <f t="shared" si="253"/>
        <v>102.93376000000001</v>
      </c>
      <c r="I515" s="62">
        <f t="shared" si="253"/>
        <v>102.93376000000001</v>
      </c>
      <c r="J515" s="270">
        <f t="shared" si="244"/>
        <v>24.022811618839842</v>
      </c>
      <c r="K515" s="270">
        <f t="shared" si="245"/>
        <v>100</v>
      </c>
    </row>
    <row r="516" spans="1:11" ht="26.25" x14ac:dyDescent="0.25">
      <c r="A516" s="81"/>
      <c r="B516" s="81"/>
      <c r="C516" s="77"/>
      <c r="D516" s="77" t="s">
        <v>445</v>
      </c>
      <c r="E516" s="76" t="s">
        <v>446</v>
      </c>
      <c r="F516" s="62">
        <v>428.48340000000002</v>
      </c>
      <c r="G516" s="62">
        <v>428.48340000000002</v>
      </c>
      <c r="H516" s="62">
        <v>102.93376000000001</v>
      </c>
      <c r="I516" s="62">
        <v>102.93376000000001</v>
      </c>
      <c r="J516" s="270">
        <f t="shared" si="244"/>
        <v>24.022811618839842</v>
      </c>
      <c r="K516" s="270">
        <f t="shared" si="245"/>
        <v>100</v>
      </c>
    </row>
    <row r="517" spans="1:11" x14ac:dyDescent="0.25">
      <c r="A517" s="29"/>
      <c r="B517" s="29"/>
      <c r="C517" s="29" t="s">
        <v>127</v>
      </c>
      <c r="D517" s="29"/>
      <c r="E517" s="30" t="s">
        <v>128</v>
      </c>
      <c r="F517" s="66">
        <f>F518</f>
        <v>4944.8999999999996</v>
      </c>
      <c r="G517" s="66">
        <f t="shared" ref="G517:I519" si="254">G518</f>
        <v>4969.4998999999998</v>
      </c>
      <c r="H517" s="66">
        <f t="shared" si="254"/>
        <v>1304.8242</v>
      </c>
      <c r="I517" s="66">
        <f t="shared" si="254"/>
        <v>1304.8242</v>
      </c>
      <c r="J517" s="268">
        <f t="shared" si="244"/>
        <v>26.25665009068619</v>
      </c>
      <c r="K517" s="268">
        <f t="shared" si="245"/>
        <v>100</v>
      </c>
    </row>
    <row r="518" spans="1:11" ht="26.25" x14ac:dyDescent="0.25">
      <c r="A518" s="31"/>
      <c r="B518" s="31"/>
      <c r="C518" s="31" t="s">
        <v>135</v>
      </c>
      <c r="D518" s="31"/>
      <c r="E518" s="32" t="s">
        <v>136</v>
      </c>
      <c r="F518" s="63">
        <f>F519</f>
        <v>4944.8999999999996</v>
      </c>
      <c r="G518" s="63">
        <f t="shared" si="254"/>
        <v>4969.4998999999998</v>
      </c>
      <c r="H518" s="63">
        <f t="shared" si="254"/>
        <v>1304.8242</v>
      </c>
      <c r="I518" s="63">
        <f t="shared" si="254"/>
        <v>1304.8242</v>
      </c>
      <c r="J518" s="269">
        <f t="shared" si="244"/>
        <v>26.25665009068619</v>
      </c>
      <c r="K518" s="269">
        <f t="shared" si="245"/>
        <v>100</v>
      </c>
    </row>
    <row r="519" spans="1:11" ht="26.25" x14ac:dyDescent="0.25">
      <c r="A519" s="81"/>
      <c r="B519" s="81"/>
      <c r="C519" s="6" t="s">
        <v>137</v>
      </c>
      <c r="D519" s="6"/>
      <c r="E519" s="3" t="s">
        <v>138</v>
      </c>
      <c r="F519" s="62">
        <f>F520</f>
        <v>4944.8999999999996</v>
      </c>
      <c r="G519" s="62">
        <f t="shared" si="254"/>
        <v>4969.4998999999998</v>
      </c>
      <c r="H519" s="62">
        <f t="shared" si="254"/>
        <v>1304.8242</v>
      </c>
      <c r="I519" s="62">
        <f t="shared" si="254"/>
        <v>1304.8242</v>
      </c>
      <c r="J519" s="270">
        <f t="shared" si="244"/>
        <v>26.25665009068619</v>
      </c>
      <c r="K519" s="270">
        <f t="shared" si="245"/>
        <v>100</v>
      </c>
    </row>
    <row r="520" spans="1:11" ht="26.25" x14ac:dyDescent="0.25">
      <c r="A520" s="81"/>
      <c r="B520" s="81"/>
      <c r="C520" s="6"/>
      <c r="D520" s="37" t="s">
        <v>445</v>
      </c>
      <c r="E520" s="38" t="s">
        <v>446</v>
      </c>
      <c r="F520" s="62">
        <v>4944.8999999999996</v>
      </c>
      <c r="G520" s="62">
        <v>4969.4998999999998</v>
      </c>
      <c r="H520" s="62">
        <v>1304.8242</v>
      </c>
      <c r="I520" s="62">
        <v>1304.8242</v>
      </c>
      <c r="J520" s="270">
        <f t="shared" si="244"/>
        <v>26.25665009068619</v>
      </c>
      <c r="K520" s="270">
        <f t="shared" si="245"/>
        <v>100</v>
      </c>
    </row>
    <row r="521" spans="1:11" ht="30" customHeight="1" x14ac:dyDescent="0.25">
      <c r="A521" s="29"/>
      <c r="B521" s="29"/>
      <c r="C521" s="29" t="s">
        <v>141</v>
      </c>
      <c r="D521" s="29"/>
      <c r="E521" s="30" t="s">
        <v>142</v>
      </c>
      <c r="F521" s="66">
        <f t="shared" ref="F521:G521" si="255">F522</f>
        <v>20339.5</v>
      </c>
      <c r="G521" s="66">
        <f t="shared" si="255"/>
        <v>20339.5</v>
      </c>
      <c r="H521" s="66">
        <v>0</v>
      </c>
      <c r="I521" s="66">
        <v>0</v>
      </c>
      <c r="J521" s="268">
        <f t="shared" si="244"/>
        <v>0</v>
      </c>
      <c r="K521" s="268"/>
    </row>
    <row r="522" spans="1:11" ht="26.25" x14ac:dyDescent="0.25">
      <c r="A522" s="34"/>
      <c r="B522" s="34"/>
      <c r="C522" s="34" t="s">
        <v>143</v>
      </c>
      <c r="D522" s="34"/>
      <c r="E522" s="32" t="s">
        <v>144</v>
      </c>
      <c r="F522" s="63">
        <f>+F523+F527</f>
        <v>20339.5</v>
      </c>
      <c r="G522" s="63">
        <f t="shared" ref="G522" si="256">+G523+G527</f>
        <v>20339.5</v>
      </c>
      <c r="H522" s="63">
        <v>0</v>
      </c>
      <c r="I522" s="63">
        <v>0</v>
      </c>
      <c r="J522" s="269">
        <f t="shared" si="244"/>
        <v>0</v>
      </c>
      <c r="K522" s="269"/>
    </row>
    <row r="523" spans="1:11" ht="25.5" x14ac:dyDescent="0.25">
      <c r="A523" s="81"/>
      <c r="B523" s="81"/>
      <c r="C523" s="6" t="s">
        <v>458</v>
      </c>
      <c r="D523" s="6"/>
      <c r="E523" s="1" t="s">
        <v>626</v>
      </c>
      <c r="F523" s="71">
        <f>F524</f>
        <v>17700</v>
      </c>
      <c r="G523" s="71">
        <f t="shared" ref="G523" si="257">G524</f>
        <v>17700</v>
      </c>
      <c r="H523" s="71">
        <v>0</v>
      </c>
      <c r="I523" s="71">
        <v>0</v>
      </c>
      <c r="J523" s="272">
        <f t="shared" si="244"/>
        <v>0</v>
      </c>
      <c r="K523" s="272"/>
    </row>
    <row r="524" spans="1:11" ht="26.25" x14ac:dyDescent="0.25">
      <c r="A524" s="81"/>
      <c r="B524" s="81"/>
      <c r="C524" s="6"/>
      <c r="D524" s="6" t="s">
        <v>445</v>
      </c>
      <c r="E524" s="3" t="s">
        <v>446</v>
      </c>
      <c r="F524" s="71">
        <f>F525+F526</f>
        <v>17700</v>
      </c>
      <c r="G524" s="71">
        <f t="shared" ref="G524" si="258">G525+G526</f>
        <v>17700</v>
      </c>
      <c r="H524" s="71">
        <v>0</v>
      </c>
      <c r="I524" s="71">
        <v>0</v>
      </c>
      <c r="J524" s="272">
        <f t="shared" si="244"/>
        <v>0</v>
      </c>
      <c r="K524" s="272"/>
    </row>
    <row r="525" spans="1:11" x14ac:dyDescent="0.25">
      <c r="A525" s="81"/>
      <c r="B525" s="81"/>
      <c r="C525" s="6"/>
      <c r="D525" s="6"/>
      <c r="E525" s="3" t="s">
        <v>147</v>
      </c>
      <c r="F525" s="71">
        <v>15930</v>
      </c>
      <c r="G525" s="71">
        <v>15930</v>
      </c>
      <c r="H525" s="71">
        <v>0</v>
      </c>
      <c r="I525" s="71">
        <v>0</v>
      </c>
      <c r="J525" s="272">
        <f t="shared" si="244"/>
        <v>0</v>
      </c>
      <c r="K525" s="272"/>
    </row>
    <row r="526" spans="1:11" x14ac:dyDescent="0.25">
      <c r="A526" s="81"/>
      <c r="B526" s="81"/>
      <c r="C526" s="6"/>
      <c r="D526" s="6"/>
      <c r="E526" s="3" t="s">
        <v>101</v>
      </c>
      <c r="F526" s="71">
        <v>1770</v>
      </c>
      <c r="G526" s="71">
        <v>1770</v>
      </c>
      <c r="H526" s="71">
        <v>0</v>
      </c>
      <c r="I526" s="71">
        <v>0</v>
      </c>
      <c r="J526" s="272">
        <f t="shared" si="244"/>
        <v>0</v>
      </c>
      <c r="K526" s="272"/>
    </row>
    <row r="527" spans="1:11" x14ac:dyDescent="0.25">
      <c r="A527" s="81"/>
      <c r="B527" s="81"/>
      <c r="C527" s="6" t="s">
        <v>716</v>
      </c>
      <c r="D527" s="80"/>
      <c r="E527" s="3" t="s">
        <v>715</v>
      </c>
      <c r="F527" s="71">
        <f>F528</f>
        <v>2639.5</v>
      </c>
      <c r="G527" s="71">
        <f t="shared" ref="G527" si="259">G528</f>
        <v>2639.5</v>
      </c>
      <c r="H527" s="71">
        <v>0</v>
      </c>
      <c r="I527" s="71">
        <v>0</v>
      </c>
      <c r="J527" s="272">
        <f t="shared" si="244"/>
        <v>0</v>
      </c>
      <c r="K527" s="272"/>
    </row>
    <row r="528" spans="1:11" ht="26.25" x14ac:dyDescent="0.25">
      <c r="A528" s="81"/>
      <c r="B528" s="81"/>
      <c r="C528" s="80"/>
      <c r="D528" s="6" t="s">
        <v>445</v>
      </c>
      <c r="E528" s="3" t="s">
        <v>446</v>
      </c>
      <c r="F528" s="71">
        <v>2639.5</v>
      </c>
      <c r="G528" s="71">
        <v>2639.5</v>
      </c>
      <c r="H528" s="71">
        <v>0</v>
      </c>
      <c r="I528" s="71">
        <v>0</v>
      </c>
      <c r="J528" s="272">
        <f t="shared" si="244"/>
        <v>0</v>
      </c>
      <c r="K528" s="272"/>
    </row>
    <row r="529" spans="1:11" x14ac:dyDescent="0.25">
      <c r="A529" s="60"/>
      <c r="B529" s="17" t="s">
        <v>587</v>
      </c>
      <c r="C529" s="92"/>
      <c r="D529" s="17"/>
      <c r="E529" s="112" t="s">
        <v>588</v>
      </c>
      <c r="F529" s="65">
        <f t="shared" ref="F529:I532" si="260">F530</f>
        <v>35972.800000000003</v>
      </c>
      <c r="G529" s="65">
        <f t="shared" si="260"/>
        <v>35972.800000000003</v>
      </c>
      <c r="H529" s="65">
        <f t="shared" si="260"/>
        <v>8993.1860000000015</v>
      </c>
      <c r="I529" s="65">
        <f t="shared" si="260"/>
        <v>8993.1860000000015</v>
      </c>
      <c r="J529" s="271">
        <f t="shared" si="244"/>
        <v>24.999961081706179</v>
      </c>
      <c r="K529" s="271">
        <f t="shared" si="245"/>
        <v>100</v>
      </c>
    </row>
    <row r="530" spans="1:11" x14ac:dyDescent="0.25">
      <c r="A530" s="60"/>
      <c r="B530" s="17"/>
      <c r="C530" s="92" t="s">
        <v>3</v>
      </c>
      <c r="D530" s="91"/>
      <c r="E530" s="112" t="s">
        <v>4</v>
      </c>
      <c r="F530" s="65">
        <f t="shared" si="260"/>
        <v>35972.800000000003</v>
      </c>
      <c r="G530" s="65">
        <f t="shared" si="260"/>
        <v>35972.800000000003</v>
      </c>
      <c r="H530" s="65">
        <f t="shared" si="260"/>
        <v>8993.1860000000015</v>
      </c>
      <c r="I530" s="65">
        <f t="shared" si="260"/>
        <v>8993.1860000000015</v>
      </c>
      <c r="J530" s="271">
        <f t="shared" si="244"/>
        <v>24.999961081706179</v>
      </c>
      <c r="K530" s="271">
        <f t="shared" si="245"/>
        <v>100</v>
      </c>
    </row>
    <row r="531" spans="1:11" ht="25.5" x14ac:dyDescent="0.25">
      <c r="A531" s="94"/>
      <c r="B531" s="95"/>
      <c r="C531" s="96" t="s">
        <v>55</v>
      </c>
      <c r="D531" s="95"/>
      <c r="E531" s="97" t="s">
        <v>490</v>
      </c>
      <c r="F531" s="98">
        <f t="shared" si="260"/>
        <v>35972.800000000003</v>
      </c>
      <c r="G531" s="98">
        <f t="shared" si="260"/>
        <v>35972.800000000003</v>
      </c>
      <c r="H531" s="98">
        <f t="shared" si="260"/>
        <v>8993.1860000000015</v>
      </c>
      <c r="I531" s="98">
        <f t="shared" si="260"/>
        <v>8993.1860000000015</v>
      </c>
      <c r="J531" s="267">
        <f t="shared" si="244"/>
        <v>24.999961081706179</v>
      </c>
      <c r="K531" s="267">
        <f t="shared" si="245"/>
        <v>100</v>
      </c>
    </row>
    <row r="532" spans="1:11" x14ac:dyDescent="0.25">
      <c r="A532" s="29"/>
      <c r="B532" s="29"/>
      <c r="C532" s="29" t="s">
        <v>102</v>
      </c>
      <c r="D532" s="29"/>
      <c r="E532" s="30" t="s">
        <v>103</v>
      </c>
      <c r="F532" s="66">
        <f t="shared" si="260"/>
        <v>35972.800000000003</v>
      </c>
      <c r="G532" s="66">
        <f t="shared" si="260"/>
        <v>35972.800000000003</v>
      </c>
      <c r="H532" s="66">
        <f t="shared" si="260"/>
        <v>8993.1860000000015</v>
      </c>
      <c r="I532" s="66">
        <f t="shared" si="260"/>
        <v>8993.1860000000015</v>
      </c>
      <c r="J532" s="268">
        <f t="shared" si="244"/>
        <v>24.999961081706179</v>
      </c>
      <c r="K532" s="268">
        <f t="shared" si="245"/>
        <v>100</v>
      </c>
    </row>
    <row r="533" spans="1:11" ht="26.25" x14ac:dyDescent="0.25">
      <c r="A533" s="31"/>
      <c r="B533" s="31"/>
      <c r="C533" s="31" t="s">
        <v>104</v>
      </c>
      <c r="D533" s="34"/>
      <c r="E533" s="32" t="s">
        <v>105</v>
      </c>
      <c r="F533" s="63">
        <f>F534+F536</f>
        <v>35972.800000000003</v>
      </c>
      <c r="G533" s="63">
        <f t="shared" ref="G533:I533" si="261">G534+G536</f>
        <v>35972.800000000003</v>
      </c>
      <c r="H533" s="63">
        <f t="shared" si="261"/>
        <v>8993.1860000000015</v>
      </c>
      <c r="I533" s="63">
        <f t="shared" si="261"/>
        <v>8993.1860000000015</v>
      </c>
      <c r="J533" s="269">
        <f t="shared" si="244"/>
        <v>24.999961081706179</v>
      </c>
      <c r="K533" s="269">
        <f t="shared" si="245"/>
        <v>100</v>
      </c>
    </row>
    <row r="534" spans="1:11" ht="28.5" customHeight="1" x14ac:dyDescent="0.25">
      <c r="A534" s="81"/>
      <c r="B534" s="81"/>
      <c r="C534" s="6" t="s">
        <v>106</v>
      </c>
      <c r="D534" s="12"/>
      <c r="E534" s="3" t="s">
        <v>624</v>
      </c>
      <c r="F534" s="62">
        <f>F535</f>
        <v>22580.3</v>
      </c>
      <c r="G534" s="62">
        <f t="shared" ref="G534:I534" si="262">G535</f>
        <v>22580.3</v>
      </c>
      <c r="H534" s="62">
        <f t="shared" si="262"/>
        <v>5196.0690000000004</v>
      </c>
      <c r="I534" s="62">
        <f t="shared" si="262"/>
        <v>5196.0690000000004</v>
      </c>
      <c r="J534" s="270">
        <f t="shared" si="244"/>
        <v>23.01151446172106</v>
      </c>
      <c r="K534" s="270">
        <f t="shared" si="245"/>
        <v>100</v>
      </c>
    </row>
    <row r="535" spans="1:11" ht="26.25" x14ac:dyDescent="0.25">
      <c r="A535" s="81"/>
      <c r="B535" s="81"/>
      <c r="C535" s="6"/>
      <c r="D535" s="6" t="s">
        <v>445</v>
      </c>
      <c r="E535" s="3" t="s">
        <v>446</v>
      </c>
      <c r="F535" s="62">
        <f>22651.1-70.8</f>
        <v>22580.3</v>
      </c>
      <c r="G535" s="62">
        <f t="shared" ref="G535" si="263">22651.1-70.8</f>
        <v>22580.3</v>
      </c>
      <c r="H535" s="62">
        <v>5196.0690000000004</v>
      </c>
      <c r="I535" s="62">
        <v>5196.0690000000004</v>
      </c>
      <c r="J535" s="270">
        <f t="shared" si="244"/>
        <v>23.01151446172106</v>
      </c>
      <c r="K535" s="270">
        <f t="shared" si="245"/>
        <v>100</v>
      </c>
    </row>
    <row r="536" spans="1:11" ht="22.5" customHeight="1" x14ac:dyDescent="0.25">
      <c r="A536" s="81"/>
      <c r="B536" s="81"/>
      <c r="C536" s="6" t="s">
        <v>107</v>
      </c>
      <c r="D536" s="12"/>
      <c r="E536" s="3" t="s">
        <v>625</v>
      </c>
      <c r="F536" s="62">
        <f>F537</f>
        <v>13392.5</v>
      </c>
      <c r="G536" s="62">
        <f t="shared" ref="G536:I536" si="264">G537</f>
        <v>13392.5</v>
      </c>
      <c r="H536" s="62">
        <f t="shared" si="264"/>
        <v>3797.1170000000002</v>
      </c>
      <c r="I536" s="62">
        <f t="shared" si="264"/>
        <v>3797.1170000000002</v>
      </c>
      <c r="J536" s="270">
        <f t="shared" si="244"/>
        <v>28.352563001680046</v>
      </c>
      <c r="K536" s="270">
        <f t="shared" si="245"/>
        <v>100</v>
      </c>
    </row>
    <row r="537" spans="1:11" ht="26.25" x14ac:dyDescent="0.25">
      <c r="A537" s="81"/>
      <c r="B537" s="81"/>
      <c r="C537" s="6"/>
      <c r="D537" s="6" t="s">
        <v>445</v>
      </c>
      <c r="E537" s="3" t="s">
        <v>446</v>
      </c>
      <c r="F537" s="62">
        <f>13452.3-59.8</f>
        <v>13392.5</v>
      </c>
      <c r="G537" s="62">
        <f t="shared" ref="G537" si="265">13452.3-59.8</f>
        <v>13392.5</v>
      </c>
      <c r="H537" s="62">
        <v>3797.1170000000002</v>
      </c>
      <c r="I537" s="62">
        <v>3797.1170000000002</v>
      </c>
      <c r="J537" s="270">
        <f t="shared" si="244"/>
        <v>28.352563001680046</v>
      </c>
      <c r="K537" s="270">
        <f t="shared" si="245"/>
        <v>100</v>
      </c>
    </row>
    <row r="538" spans="1:11" x14ac:dyDescent="0.25">
      <c r="A538" s="60"/>
      <c r="B538" s="17" t="s">
        <v>591</v>
      </c>
      <c r="C538" s="92"/>
      <c r="D538" s="17"/>
      <c r="E538" s="112" t="s">
        <v>592</v>
      </c>
      <c r="F538" s="65">
        <f>F539</f>
        <v>13811.8</v>
      </c>
      <c r="G538" s="65">
        <f t="shared" ref="G538:I538" si="266">G539</f>
        <v>13811.8</v>
      </c>
      <c r="H538" s="65">
        <f t="shared" si="266"/>
        <v>1510.4</v>
      </c>
      <c r="I538" s="65">
        <f t="shared" si="266"/>
        <v>1428.9873600000001</v>
      </c>
      <c r="J538" s="271">
        <f t="shared" si="244"/>
        <v>10.346134175125618</v>
      </c>
      <c r="K538" s="271">
        <f t="shared" si="245"/>
        <v>94.609862288135588</v>
      </c>
    </row>
    <row r="539" spans="1:11" x14ac:dyDescent="0.25">
      <c r="A539" s="60"/>
      <c r="B539" s="17"/>
      <c r="C539" s="92" t="s">
        <v>3</v>
      </c>
      <c r="D539" s="17"/>
      <c r="E539" s="112" t="s">
        <v>4</v>
      </c>
      <c r="F539" s="65">
        <f>F540+F547</f>
        <v>13811.8</v>
      </c>
      <c r="G539" s="65">
        <f t="shared" ref="G539:I539" si="267">G540+G547</f>
        <v>13811.8</v>
      </c>
      <c r="H539" s="65">
        <f t="shared" si="267"/>
        <v>1510.4</v>
      </c>
      <c r="I539" s="65">
        <f t="shared" si="267"/>
        <v>1428.9873600000001</v>
      </c>
      <c r="J539" s="271">
        <f t="shared" si="244"/>
        <v>10.346134175125618</v>
      </c>
      <c r="K539" s="271">
        <f t="shared" si="245"/>
        <v>94.609862288135588</v>
      </c>
    </row>
    <row r="540" spans="1:11" ht="25.5" x14ac:dyDescent="0.25">
      <c r="A540" s="94"/>
      <c r="B540" s="95"/>
      <c r="C540" s="96" t="s">
        <v>5</v>
      </c>
      <c r="D540" s="95"/>
      <c r="E540" s="97" t="s">
        <v>489</v>
      </c>
      <c r="F540" s="98">
        <f t="shared" ref="F540:I542" si="268">F541</f>
        <v>6458.7</v>
      </c>
      <c r="G540" s="98">
        <f t="shared" si="268"/>
        <v>6458.7</v>
      </c>
      <c r="H540" s="98">
        <f t="shared" si="268"/>
        <v>1260.2</v>
      </c>
      <c r="I540" s="98">
        <f t="shared" si="268"/>
        <v>1178.8623600000001</v>
      </c>
      <c r="J540" s="267">
        <f t="shared" si="244"/>
        <v>18.252316410423152</v>
      </c>
      <c r="K540" s="267">
        <f t="shared" si="245"/>
        <v>93.545656245040476</v>
      </c>
    </row>
    <row r="541" spans="1:11" ht="26.25" x14ac:dyDescent="0.25">
      <c r="A541" s="29"/>
      <c r="B541" s="29"/>
      <c r="C541" s="29" t="s">
        <v>18</v>
      </c>
      <c r="D541" s="29"/>
      <c r="E541" s="33" t="s">
        <v>19</v>
      </c>
      <c r="F541" s="66">
        <f t="shared" si="268"/>
        <v>6458.7</v>
      </c>
      <c r="G541" s="66">
        <f t="shared" si="268"/>
        <v>6458.7</v>
      </c>
      <c r="H541" s="66">
        <f t="shared" si="268"/>
        <v>1260.2</v>
      </c>
      <c r="I541" s="66">
        <f t="shared" si="268"/>
        <v>1178.8623600000001</v>
      </c>
      <c r="J541" s="268">
        <f t="shared" si="244"/>
        <v>18.252316410423152</v>
      </c>
      <c r="K541" s="268">
        <f t="shared" si="245"/>
        <v>93.545656245040476</v>
      </c>
    </row>
    <row r="542" spans="1:11" ht="39" x14ac:dyDescent="0.25">
      <c r="A542" s="31"/>
      <c r="B542" s="31"/>
      <c r="C542" s="31" t="s">
        <v>20</v>
      </c>
      <c r="D542" s="31"/>
      <c r="E542" s="32" t="s">
        <v>21</v>
      </c>
      <c r="F542" s="63">
        <f t="shared" si="268"/>
        <v>6458.7</v>
      </c>
      <c r="G542" s="63">
        <f t="shared" si="268"/>
        <v>6458.7</v>
      </c>
      <c r="H542" s="63">
        <f t="shared" si="268"/>
        <v>1260.2</v>
      </c>
      <c r="I542" s="63">
        <f t="shared" si="268"/>
        <v>1178.8623600000001</v>
      </c>
      <c r="J542" s="269">
        <f t="shared" si="244"/>
        <v>18.252316410423152</v>
      </c>
      <c r="K542" s="269">
        <f t="shared" si="245"/>
        <v>93.545656245040476</v>
      </c>
    </row>
    <row r="543" spans="1:11" ht="25.5" x14ac:dyDescent="0.25">
      <c r="A543" s="81"/>
      <c r="B543" s="81"/>
      <c r="C543" s="6" t="s">
        <v>24</v>
      </c>
      <c r="D543" s="6"/>
      <c r="E543" s="1" t="s">
        <v>25</v>
      </c>
      <c r="F543" s="62">
        <f>F544+F545</f>
        <v>6458.7</v>
      </c>
      <c r="G543" s="62">
        <f>G544+G545+G546</f>
        <v>6458.7</v>
      </c>
      <c r="H543" s="62">
        <f>H544+H545+H546</f>
        <v>1260.2</v>
      </c>
      <c r="I543" s="62">
        <f>I544+I545+I546</f>
        <v>1178.8623600000001</v>
      </c>
      <c r="J543" s="270">
        <f t="shared" si="244"/>
        <v>18.252316410423152</v>
      </c>
      <c r="K543" s="270">
        <f t="shared" si="245"/>
        <v>93.545656245040476</v>
      </c>
    </row>
    <row r="544" spans="1:11" ht="39" x14ac:dyDescent="0.25">
      <c r="A544" s="81"/>
      <c r="B544" s="81"/>
      <c r="C544" s="6"/>
      <c r="D544" s="6" t="s">
        <v>380</v>
      </c>
      <c r="E544" s="3" t="s">
        <v>381</v>
      </c>
      <c r="F544" s="62">
        <v>6244</v>
      </c>
      <c r="G544" s="62">
        <v>6244</v>
      </c>
      <c r="H544" s="62">
        <v>1200</v>
      </c>
      <c r="I544" s="62">
        <v>1118.7471</v>
      </c>
      <c r="J544" s="270">
        <f t="shared" si="244"/>
        <v>17.917154067905187</v>
      </c>
      <c r="K544" s="270">
        <f t="shared" si="245"/>
        <v>93.228925000000004</v>
      </c>
    </row>
    <row r="545" spans="1:11" x14ac:dyDescent="0.25">
      <c r="A545" s="81"/>
      <c r="B545" s="81"/>
      <c r="C545" s="6"/>
      <c r="D545" s="6" t="s">
        <v>270</v>
      </c>
      <c r="E545" s="3" t="s">
        <v>271</v>
      </c>
      <c r="F545" s="62">
        <f>219.1-4.4</f>
        <v>214.7</v>
      </c>
      <c r="G545" s="62">
        <v>207.7</v>
      </c>
      <c r="H545" s="62">
        <v>53.2</v>
      </c>
      <c r="I545" s="62">
        <v>53.115259999999999</v>
      </c>
      <c r="J545" s="270">
        <f t="shared" si="244"/>
        <v>25.573066923447278</v>
      </c>
      <c r="K545" s="270">
        <f t="shared" si="245"/>
        <v>99.840714285714284</v>
      </c>
    </row>
    <row r="546" spans="1:11" x14ac:dyDescent="0.25">
      <c r="A546" s="81"/>
      <c r="B546" s="81"/>
      <c r="C546" s="6"/>
      <c r="D546" s="6" t="s">
        <v>387</v>
      </c>
      <c r="E546" s="3" t="s">
        <v>388</v>
      </c>
      <c r="F546" s="62">
        <v>0</v>
      </c>
      <c r="G546" s="62">
        <v>7</v>
      </c>
      <c r="H546" s="62">
        <v>7</v>
      </c>
      <c r="I546" s="62">
        <v>7</v>
      </c>
      <c r="J546" s="270">
        <f t="shared" si="244"/>
        <v>100</v>
      </c>
      <c r="K546" s="270">
        <f t="shared" si="245"/>
        <v>100</v>
      </c>
    </row>
    <row r="547" spans="1:11" ht="25.5" x14ac:dyDescent="0.25">
      <c r="A547" s="94"/>
      <c r="B547" s="95"/>
      <c r="C547" s="96" t="s">
        <v>55</v>
      </c>
      <c r="D547" s="95"/>
      <c r="E547" s="97" t="s">
        <v>56</v>
      </c>
      <c r="F547" s="98">
        <f>F548+F570+F576+F560</f>
        <v>7353.0999999999995</v>
      </c>
      <c r="G547" s="98">
        <f t="shared" ref="G547:I547" si="269">G548+G570+G576+G560</f>
        <v>7353.0999999999995</v>
      </c>
      <c r="H547" s="98">
        <f t="shared" si="269"/>
        <v>250.2</v>
      </c>
      <c r="I547" s="98">
        <f t="shared" si="269"/>
        <v>250.125</v>
      </c>
      <c r="J547" s="267">
        <f t="shared" si="244"/>
        <v>3.401626524867063</v>
      </c>
      <c r="K547" s="267">
        <f t="shared" si="245"/>
        <v>99.970023980815341</v>
      </c>
    </row>
    <row r="548" spans="1:11" x14ac:dyDescent="0.25">
      <c r="A548" s="29"/>
      <c r="B548" s="29"/>
      <c r="C548" s="29" t="s">
        <v>102</v>
      </c>
      <c r="D548" s="29"/>
      <c r="E548" s="33" t="s">
        <v>103</v>
      </c>
      <c r="F548" s="66">
        <f>F549</f>
        <v>697.00000000000011</v>
      </c>
      <c r="G548" s="66">
        <f t="shared" ref="G548:I548" si="270">G549</f>
        <v>697.00000000000011</v>
      </c>
      <c r="H548" s="66">
        <f t="shared" si="270"/>
        <v>134.19999999999999</v>
      </c>
      <c r="I548" s="66">
        <f t="shared" si="270"/>
        <v>134.125</v>
      </c>
      <c r="J548" s="268">
        <f t="shared" si="244"/>
        <v>19.243185078909608</v>
      </c>
      <c r="K548" s="268">
        <f t="shared" si="245"/>
        <v>99.944113263785411</v>
      </c>
    </row>
    <row r="549" spans="1:11" ht="26.25" x14ac:dyDescent="0.25">
      <c r="A549" s="31"/>
      <c r="B549" s="31"/>
      <c r="C549" s="31" t="s">
        <v>104</v>
      </c>
      <c r="D549" s="31"/>
      <c r="E549" s="32" t="s">
        <v>105</v>
      </c>
      <c r="F549" s="63">
        <f>F550+F552+F554+F556+F558</f>
        <v>697.00000000000011</v>
      </c>
      <c r="G549" s="63">
        <f t="shared" ref="G549:I549" si="271">G550+G552+G554+G556+G558</f>
        <v>697.00000000000011</v>
      </c>
      <c r="H549" s="63">
        <f t="shared" si="271"/>
        <v>134.19999999999999</v>
      </c>
      <c r="I549" s="63">
        <f t="shared" si="271"/>
        <v>134.125</v>
      </c>
      <c r="J549" s="269">
        <f t="shared" si="244"/>
        <v>19.243185078909608</v>
      </c>
      <c r="K549" s="269">
        <f t="shared" si="245"/>
        <v>99.944113263785411</v>
      </c>
    </row>
    <row r="550" spans="1:11" x14ac:dyDescent="0.25">
      <c r="A550" s="81"/>
      <c r="B550" s="81"/>
      <c r="C550" s="6" t="s">
        <v>108</v>
      </c>
      <c r="D550" s="6"/>
      <c r="E550" s="3" t="s">
        <v>109</v>
      </c>
      <c r="F550" s="62">
        <f>F551</f>
        <v>274.2</v>
      </c>
      <c r="G550" s="62">
        <f t="shared" ref="G550:I550" si="272">G551</f>
        <v>274.2</v>
      </c>
      <c r="H550" s="62">
        <f t="shared" si="272"/>
        <v>13.5</v>
      </c>
      <c r="I550" s="62">
        <f t="shared" si="272"/>
        <v>13.5</v>
      </c>
      <c r="J550" s="270">
        <f t="shared" si="244"/>
        <v>4.9234135667396064</v>
      </c>
      <c r="K550" s="270">
        <f t="shared" si="245"/>
        <v>100</v>
      </c>
    </row>
    <row r="551" spans="1:11" ht="26.25" x14ac:dyDescent="0.25">
      <c r="A551" s="81"/>
      <c r="B551" s="81"/>
      <c r="C551" s="6"/>
      <c r="D551" s="6" t="s">
        <v>445</v>
      </c>
      <c r="E551" s="3" t="s">
        <v>446</v>
      </c>
      <c r="F551" s="62">
        <v>274.2</v>
      </c>
      <c r="G551" s="62">
        <v>274.2</v>
      </c>
      <c r="H551" s="62">
        <v>13.5</v>
      </c>
      <c r="I551" s="62">
        <v>13.5</v>
      </c>
      <c r="J551" s="270">
        <f t="shared" si="244"/>
        <v>4.9234135667396064</v>
      </c>
      <c r="K551" s="270">
        <f t="shared" si="245"/>
        <v>100</v>
      </c>
    </row>
    <row r="552" spans="1:11" x14ac:dyDescent="0.25">
      <c r="A552" s="81"/>
      <c r="B552" s="81"/>
      <c r="C552" s="6" t="s">
        <v>110</v>
      </c>
      <c r="D552" s="6"/>
      <c r="E552" s="3" t="s">
        <v>111</v>
      </c>
      <c r="F552" s="62">
        <f>F553</f>
        <v>108.9</v>
      </c>
      <c r="G552" s="62">
        <f t="shared" ref="G552:I552" si="273">G553</f>
        <v>108.9</v>
      </c>
      <c r="H552" s="62">
        <f t="shared" si="273"/>
        <v>27.3</v>
      </c>
      <c r="I552" s="62">
        <f t="shared" si="273"/>
        <v>27.225000000000001</v>
      </c>
      <c r="J552" s="270">
        <f t="shared" si="244"/>
        <v>25</v>
      </c>
      <c r="K552" s="270">
        <f t="shared" si="245"/>
        <v>99.72527472527473</v>
      </c>
    </row>
    <row r="553" spans="1:11" ht="26.25" x14ac:dyDescent="0.25">
      <c r="A553" s="81"/>
      <c r="B553" s="81"/>
      <c r="C553" s="6"/>
      <c r="D553" s="6" t="s">
        <v>445</v>
      </c>
      <c r="E553" s="3" t="s">
        <v>446</v>
      </c>
      <c r="F553" s="62">
        <v>108.9</v>
      </c>
      <c r="G553" s="62">
        <v>108.9</v>
      </c>
      <c r="H553" s="62">
        <v>27.3</v>
      </c>
      <c r="I553" s="62">
        <v>27.225000000000001</v>
      </c>
      <c r="J553" s="270">
        <f t="shared" si="244"/>
        <v>25</v>
      </c>
      <c r="K553" s="270">
        <f t="shared" si="245"/>
        <v>99.72527472527473</v>
      </c>
    </row>
    <row r="554" spans="1:11" x14ac:dyDescent="0.25">
      <c r="A554" s="81"/>
      <c r="B554" s="81"/>
      <c r="C554" s="6" t="s">
        <v>112</v>
      </c>
      <c r="D554" s="6"/>
      <c r="E554" s="3" t="s">
        <v>113</v>
      </c>
      <c r="F554" s="62">
        <v>74.599999999999994</v>
      </c>
      <c r="G554" s="62">
        <v>74.599999999999994</v>
      </c>
      <c r="H554" s="62">
        <f>H555</f>
        <v>8.3000000000000007</v>
      </c>
      <c r="I554" s="62">
        <f>I555</f>
        <v>8.3000000000000007</v>
      </c>
      <c r="J554" s="270">
        <f t="shared" si="244"/>
        <v>11.126005361930297</v>
      </c>
      <c r="K554" s="270">
        <f t="shared" si="245"/>
        <v>100</v>
      </c>
    </row>
    <row r="555" spans="1:11" ht="26.25" x14ac:dyDescent="0.25">
      <c r="A555" s="81"/>
      <c r="B555" s="81"/>
      <c r="C555" s="6"/>
      <c r="D555" s="6" t="s">
        <v>445</v>
      </c>
      <c r="E555" s="3" t="s">
        <v>446</v>
      </c>
      <c r="F555" s="62">
        <v>74.599999999999994</v>
      </c>
      <c r="G555" s="62">
        <v>74.599999999999994</v>
      </c>
      <c r="H555" s="62">
        <v>8.3000000000000007</v>
      </c>
      <c r="I555" s="62">
        <v>8.3000000000000007</v>
      </c>
      <c r="J555" s="270">
        <f t="shared" si="244"/>
        <v>11.126005361930297</v>
      </c>
      <c r="K555" s="270">
        <f t="shared" si="245"/>
        <v>100</v>
      </c>
    </row>
    <row r="556" spans="1:11" ht="39" x14ac:dyDescent="0.25">
      <c r="A556" s="81"/>
      <c r="B556" s="81"/>
      <c r="C556" s="6" t="s">
        <v>114</v>
      </c>
      <c r="D556" s="6"/>
      <c r="E556" s="3" t="s">
        <v>115</v>
      </c>
      <c r="F556" s="62">
        <f>F557</f>
        <v>83.7</v>
      </c>
      <c r="G556" s="62">
        <f t="shared" ref="G556:I556" si="274">G557</f>
        <v>83.7</v>
      </c>
      <c r="H556" s="62">
        <f t="shared" si="274"/>
        <v>44.7</v>
      </c>
      <c r="I556" s="62">
        <f t="shared" si="274"/>
        <v>44.7</v>
      </c>
      <c r="J556" s="270">
        <f t="shared" si="244"/>
        <v>53.405017921146957</v>
      </c>
      <c r="K556" s="270">
        <f t="shared" si="245"/>
        <v>100</v>
      </c>
    </row>
    <row r="557" spans="1:11" ht="26.25" x14ac:dyDescent="0.25">
      <c r="A557" s="81"/>
      <c r="B557" s="81"/>
      <c r="C557" s="6"/>
      <c r="D557" s="6" t="s">
        <v>445</v>
      </c>
      <c r="E557" s="3" t="s">
        <v>446</v>
      </c>
      <c r="F557" s="62">
        <v>83.7</v>
      </c>
      <c r="G557" s="62">
        <v>83.7</v>
      </c>
      <c r="H557" s="62">
        <v>44.7</v>
      </c>
      <c r="I557" s="62">
        <v>44.7</v>
      </c>
      <c r="J557" s="270">
        <f t="shared" si="244"/>
        <v>53.405017921146957</v>
      </c>
      <c r="K557" s="270">
        <f t="shared" si="245"/>
        <v>100</v>
      </c>
    </row>
    <row r="558" spans="1:11" ht="26.25" x14ac:dyDescent="0.25">
      <c r="A558" s="81"/>
      <c r="B558" s="81"/>
      <c r="C558" s="6" t="s">
        <v>413</v>
      </c>
      <c r="D558" s="6"/>
      <c r="E558" s="3" t="s">
        <v>116</v>
      </c>
      <c r="F558" s="62">
        <f>F559</f>
        <v>155.6</v>
      </c>
      <c r="G558" s="62">
        <f t="shared" ref="G558:I558" si="275">G559</f>
        <v>155.6</v>
      </c>
      <c r="H558" s="62">
        <f t="shared" si="275"/>
        <v>40.4</v>
      </c>
      <c r="I558" s="62">
        <f t="shared" si="275"/>
        <v>40.4</v>
      </c>
      <c r="J558" s="270">
        <f t="shared" ref="J558:J621" si="276">I558/G558*100</f>
        <v>25.96401028277635</v>
      </c>
      <c r="K558" s="270">
        <f t="shared" ref="K558:K621" si="277">I558/H558*100</f>
        <v>100</v>
      </c>
    </row>
    <row r="559" spans="1:11" ht="26.25" x14ac:dyDescent="0.25">
      <c r="A559" s="81"/>
      <c r="B559" s="81"/>
      <c r="C559" s="6"/>
      <c r="D559" s="6" t="s">
        <v>445</v>
      </c>
      <c r="E559" s="3" t="s">
        <v>446</v>
      </c>
      <c r="F559" s="62">
        <v>155.6</v>
      </c>
      <c r="G559" s="62">
        <v>155.6</v>
      </c>
      <c r="H559" s="62">
        <v>40.4</v>
      </c>
      <c r="I559" s="62">
        <v>40.4</v>
      </c>
      <c r="J559" s="270">
        <f t="shared" si="276"/>
        <v>25.96401028277635</v>
      </c>
      <c r="K559" s="270">
        <f t="shared" si="277"/>
        <v>100</v>
      </c>
    </row>
    <row r="560" spans="1:11" x14ac:dyDescent="0.25">
      <c r="A560" s="29"/>
      <c r="B560" s="29"/>
      <c r="C560" s="29" t="s">
        <v>117</v>
      </c>
      <c r="D560" s="29"/>
      <c r="E560" s="33" t="s">
        <v>118</v>
      </c>
      <c r="F560" s="66">
        <f>F561</f>
        <v>6336.4</v>
      </c>
      <c r="G560" s="66">
        <f t="shared" ref="G560:I560" si="278">G561</f>
        <v>6336.4</v>
      </c>
      <c r="H560" s="66">
        <f t="shared" si="278"/>
        <v>0</v>
      </c>
      <c r="I560" s="66">
        <f t="shared" si="278"/>
        <v>0</v>
      </c>
      <c r="J560" s="268">
        <f t="shared" si="276"/>
        <v>0</v>
      </c>
      <c r="K560" s="268"/>
    </row>
    <row r="561" spans="1:11" ht="26.25" x14ac:dyDescent="0.25">
      <c r="A561" s="31"/>
      <c r="B561" s="31"/>
      <c r="C561" s="31" t="s">
        <v>119</v>
      </c>
      <c r="D561" s="31"/>
      <c r="E561" s="32" t="s">
        <v>120</v>
      </c>
      <c r="F561" s="63">
        <f>F566+F562+F564</f>
        <v>6336.4</v>
      </c>
      <c r="G561" s="63">
        <f t="shared" ref="G561:I561" si="279">G566+G562+G564</f>
        <v>6336.4</v>
      </c>
      <c r="H561" s="63">
        <f t="shared" si="279"/>
        <v>0</v>
      </c>
      <c r="I561" s="63">
        <f t="shared" si="279"/>
        <v>0</v>
      </c>
      <c r="J561" s="269">
        <f t="shared" si="276"/>
        <v>0</v>
      </c>
      <c r="K561" s="269"/>
    </row>
    <row r="562" spans="1:11" ht="26.25" x14ac:dyDescent="0.25">
      <c r="A562" s="81"/>
      <c r="B562" s="81"/>
      <c r="C562" s="6" t="s">
        <v>121</v>
      </c>
      <c r="D562" s="6"/>
      <c r="E562" s="3" t="s">
        <v>122</v>
      </c>
      <c r="F562" s="62">
        <f>F563</f>
        <v>109.3</v>
      </c>
      <c r="G562" s="62">
        <f t="shared" ref="G562:I562" si="280">G563</f>
        <v>109.3</v>
      </c>
      <c r="H562" s="62">
        <f t="shared" si="280"/>
        <v>0</v>
      </c>
      <c r="I562" s="62">
        <f t="shared" si="280"/>
        <v>0</v>
      </c>
      <c r="J562" s="270">
        <f t="shared" si="276"/>
        <v>0</v>
      </c>
      <c r="K562" s="270"/>
    </row>
    <row r="563" spans="1:11" ht="26.25" x14ac:dyDescent="0.25">
      <c r="A563" s="81"/>
      <c r="B563" s="81"/>
      <c r="C563" s="6"/>
      <c r="D563" s="6" t="s">
        <v>445</v>
      </c>
      <c r="E563" s="3" t="s">
        <v>446</v>
      </c>
      <c r="F563" s="62">
        <v>109.3</v>
      </c>
      <c r="G563" s="62">
        <v>109.3</v>
      </c>
      <c r="H563" s="62">
        <v>0</v>
      </c>
      <c r="I563" s="62">
        <v>0</v>
      </c>
      <c r="J563" s="270">
        <f t="shared" si="276"/>
        <v>0</v>
      </c>
      <c r="K563" s="270"/>
    </row>
    <row r="564" spans="1:11" ht="26.25" x14ac:dyDescent="0.25">
      <c r="A564" s="81"/>
      <c r="B564" s="81"/>
      <c r="C564" s="6" t="s">
        <v>123</v>
      </c>
      <c r="D564" s="6"/>
      <c r="E564" s="3" t="s">
        <v>124</v>
      </c>
      <c r="F564" s="62">
        <f>F565</f>
        <v>1551.9</v>
      </c>
      <c r="G564" s="62">
        <f t="shared" ref="G564:I564" si="281">G565</f>
        <v>1551.9</v>
      </c>
      <c r="H564" s="62">
        <f t="shared" si="281"/>
        <v>0</v>
      </c>
      <c r="I564" s="62">
        <f t="shared" si="281"/>
        <v>0</v>
      </c>
      <c r="J564" s="270">
        <f t="shared" si="276"/>
        <v>0</v>
      </c>
      <c r="K564" s="270"/>
    </row>
    <row r="565" spans="1:11" ht="26.25" x14ac:dyDescent="0.25">
      <c r="A565" s="81"/>
      <c r="B565" s="81"/>
      <c r="C565" s="6"/>
      <c r="D565" s="6" t="s">
        <v>445</v>
      </c>
      <c r="E565" s="3" t="s">
        <v>446</v>
      </c>
      <c r="F565" s="62">
        <v>1551.9</v>
      </c>
      <c r="G565" s="62">
        <v>1551.9</v>
      </c>
      <c r="H565" s="62">
        <v>0</v>
      </c>
      <c r="I565" s="62">
        <v>0</v>
      </c>
      <c r="J565" s="270">
        <f t="shared" si="276"/>
        <v>0</v>
      </c>
      <c r="K565" s="270"/>
    </row>
    <row r="566" spans="1:11" ht="39" x14ac:dyDescent="0.25">
      <c r="A566" s="81"/>
      <c r="B566" s="81"/>
      <c r="C566" s="6" t="s">
        <v>125</v>
      </c>
      <c r="D566" s="6"/>
      <c r="E566" s="3" t="s">
        <v>126</v>
      </c>
      <c r="F566" s="62">
        <f>F568</f>
        <v>4675.2</v>
      </c>
      <c r="G566" s="62">
        <f>G568+G567+G569</f>
        <v>4675.2</v>
      </c>
      <c r="H566" s="62">
        <f t="shared" ref="H566:I566" si="282">H568</f>
        <v>0</v>
      </c>
      <c r="I566" s="62">
        <f t="shared" si="282"/>
        <v>0</v>
      </c>
      <c r="J566" s="270">
        <f t="shared" si="276"/>
        <v>0</v>
      </c>
      <c r="K566" s="270"/>
    </row>
    <row r="567" spans="1:11" x14ac:dyDescent="0.25">
      <c r="A567" s="81"/>
      <c r="B567" s="81"/>
      <c r="C567" s="6"/>
      <c r="D567" s="6" t="s">
        <v>404</v>
      </c>
      <c r="E567" s="3" t="s">
        <v>405</v>
      </c>
      <c r="F567" s="62">
        <v>0</v>
      </c>
      <c r="G567" s="62">
        <v>89.378590000000003</v>
      </c>
      <c r="H567" s="62">
        <v>0</v>
      </c>
      <c r="I567" s="62">
        <v>0</v>
      </c>
      <c r="J567" s="270">
        <f t="shared" si="276"/>
        <v>0</v>
      </c>
      <c r="K567" s="270"/>
    </row>
    <row r="568" spans="1:11" ht="26.25" x14ac:dyDescent="0.25">
      <c r="A568" s="81"/>
      <c r="B568" s="81"/>
      <c r="C568" s="6"/>
      <c r="D568" s="6" t="s">
        <v>445</v>
      </c>
      <c r="E568" s="3" t="s">
        <v>446</v>
      </c>
      <c r="F568" s="62">
        <v>4675.2</v>
      </c>
      <c r="G568" s="62">
        <v>4527.08691</v>
      </c>
      <c r="H568" s="62">
        <v>0</v>
      </c>
      <c r="I568" s="62">
        <v>0</v>
      </c>
      <c r="J568" s="270">
        <f t="shared" si="276"/>
        <v>0</v>
      </c>
      <c r="K568" s="270"/>
    </row>
    <row r="569" spans="1:11" x14ac:dyDescent="0.25">
      <c r="A569" s="81"/>
      <c r="B569" s="81"/>
      <c r="C569" s="6"/>
      <c r="D569" s="6" t="s">
        <v>387</v>
      </c>
      <c r="E569" s="3" t="s">
        <v>388</v>
      </c>
      <c r="F569" s="62">
        <v>0</v>
      </c>
      <c r="G569" s="62">
        <v>58.734499999999997</v>
      </c>
      <c r="H569" s="62">
        <v>0</v>
      </c>
      <c r="I569" s="62">
        <v>0</v>
      </c>
      <c r="J569" s="270">
        <f t="shared" si="276"/>
        <v>0</v>
      </c>
      <c r="K569" s="270"/>
    </row>
    <row r="570" spans="1:11" x14ac:dyDescent="0.25">
      <c r="A570" s="29"/>
      <c r="B570" s="29"/>
      <c r="C570" s="29" t="s">
        <v>127</v>
      </c>
      <c r="D570" s="29"/>
      <c r="E570" s="30" t="s">
        <v>128</v>
      </c>
      <c r="F570" s="66">
        <f>F571</f>
        <v>276.7</v>
      </c>
      <c r="G570" s="66">
        <f t="shared" ref="G570:I570" si="283">G571</f>
        <v>276.7</v>
      </c>
      <c r="H570" s="66">
        <f t="shared" si="283"/>
        <v>76</v>
      </c>
      <c r="I570" s="66">
        <f t="shared" si="283"/>
        <v>76</v>
      </c>
      <c r="J570" s="268">
        <f t="shared" si="276"/>
        <v>27.466570292735813</v>
      </c>
      <c r="K570" s="268">
        <f t="shared" si="277"/>
        <v>100</v>
      </c>
    </row>
    <row r="571" spans="1:11" ht="26.25" x14ac:dyDescent="0.25">
      <c r="A571" s="31"/>
      <c r="B571" s="31"/>
      <c r="C571" s="31" t="s">
        <v>129</v>
      </c>
      <c r="D571" s="31"/>
      <c r="E571" s="32" t="s">
        <v>130</v>
      </c>
      <c r="F571" s="63">
        <f>F574+F572</f>
        <v>276.7</v>
      </c>
      <c r="G571" s="63">
        <f t="shared" ref="G571:I571" si="284">G574+G572</f>
        <v>276.7</v>
      </c>
      <c r="H571" s="63">
        <f t="shared" si="284"/>
        <v>76</v>
      </c>
      <c r="I571" s="63">
        <f t="shared" si="284"/>
        <v>76</v>
      </c>
      <c r="J571" s="269">
        <f t="shared" si="276"/>
        <v>27.466570292735813</v>
      </c>
      <c r="K571" s="269">
        <f t="shared" si="277"/>
        <v>100</v>
      </c>
    </row>
    <row r="572" spans="1:11" x14ac:dyDescent="0.25">
      <c r="A572" s="37"/>
      <c r="B572" s="37"/>
      <c r="C572" s="37" t="s">
        <v>131</v>
      </c>
      <c r="D572" s="37"/>
      <c r="E572" s="38" t="s">
        <v>132</v>
      </c>
      <c r="F572" s="62">
        <f>F573</f>
        <v>175</v>
      </c>
      <c r="G572" s="62">
        <f t="shared" ref="G572:I572" si="285">G573</f>
        <v>175</v>
      </c>
      <c r="H572" s="62">
        <f t="shared" si="285"/>
        <v>60</v>
      </c>
      <c r="I572" s="62">
        <f t="shared" si="285"/>
        <v>60</v>
      </c>
      <c r="J572" s="270">
        <f t="shared" si="276"/>
        <v>34.285714285714285</v>
      </c>
      <c r="K572" s="270">
        <f t="shared" si="277"/>
        <v>100</v>
      </c>
    </row>
    <row r="573" spans="1:11" ht="26.25" x14ac:dyDescent="0.25">
      <c r="A573" s="37"/>
      <c r="B573" s="37"/>
      <c r="C573" s="37"/>
      <c r="D573" s="37" t="s">
        <v>445</v>
      </c>
      <c r="E573" s="38" t="s">
        <v>446</v>
      </c>
      <c r="F573" s="62">
        <v>175</v>
      </c>
      <c r="G573" s="62">
        <v>175</v>
      </c>
      <c r="H573" s="62">
        <v>60</v>
      </c>
      <c r="I573" s="62">
        <v>60</v>
      </c>
      <c r="J573" s="270">
        <f t="shared" si="276"/>
        <v>34.285714285714285</v>
      </c>
      <c r="K573" s="270">
        <f t="shared" si="277"/>
        <v>100</v>
      </c>
    </row>
    <row r="574" spans="1:11" ht="26.25" x14ac:dyDescent="0.25">
      <c r="A574" s="6"/>
      <c r="B574" s="6"/>
      <c r="C574" s="6" t="s">
        <v>133</v>
      </c>
      <c r="D574" s="6"/>
      <c r="E574" s="3" t="s">
        <v>134</v>
      </c>
      <c r="F574" s="62">
        <f>F575</f>
        <v>101.7</v>
      </c>
      <c r="G574" s="62">
        <f t="shared" ref="G574:I574" si="286">G575</f>
        <v>101.7</v>
      </c>
      <c r="H574" s="62">
        <f t="shared" si="286"/>
        <v>16</v>
      </c>
      <c r="I574" s="62">
        <f t="shared" si="286"/>
        <v>16</v>
      </c>
      <c r="J574" s="270">
        <f t="shared" si="276"/>
        <v>15.732546705998033</v>
      </c>
      <c r="K574" s="270">
        <f t="shared" si="277"/>
        <v>100</v>
      </c>
    </row>
    <row r="575" spans="1:11" ht="26.25" x14ac:dyDescent="0.25">
      <c r="A575" s="6"/>
      <c r="B575" s="6"/>
      <c r="C575" s="6"/>
      <c r="D575" s="37" t="s">
        <v>445</v>
      </c>
      <c r="E575" s="38" t="s">
        <v>446</v>
      </c>
      <c r="F575" s="62">
        <v>101.7</v>
      </c>
      <c r="G575" s="62">
        <v>101.7</v>
      </c>
      <c r="H575" s="62">
        <v>16</v>
      </c>
      <c r="I575" s="62">
        <v>16</v>
      </c>
      <c r="J575" s="270">
        <f t="shared" si="276"/>
        <v>15.732546705998033</v>
      </c>
      <c r="K575" s="270">
        <f t="shared" si="277"/>
        <v>100</v>
      </c>
    </row>
    <row r="576" spans="1:11" x14ac:dyDescent="0.25">
      <c r="A576" s="29"/>
      <c r="B576" s="29"/>
      <c r="C576" s="29" t="s">
        <v>148</v>
      </c>
      <c r="D576" s="29"/>
      <c r="E576" s="30" t="s">
        <v>149</v>
      </c>
      <c r="F576" s="66">
        <f t="shared" ref="F576:I578" si="287">F577</f>
        <v>43</v>
      </c>
      <c r="G576" s="66">
        <f t="shared" si="287"/>
        <v>43</v>
      </c>
      <c r="H576" s="66">
        <f t="shared" si="287"/>
        <v>40</v>
      </c>
      <c r="I576" s="66">
        <f t="shared" si="287"/>
        <v>40</v>
      </c>
      <c r="J576" s="268">
        <f t="shared" si="276"/>
        <v>93.023255813953483</v>
      </c>
      <c r="K576" s="268">
        <f t="shared" si="277"/>
        <v>100</v>
      </c>
    </row>
    <row r="577" spans="1:11" x14ac:dyDescent="0.25">
      <c r="A577" s="31"/>
      <c r="B577" s="31"/>
      <c r="C577" s="31" t="s">
        <v>150</v>
      </c>
      <c r="D577" s="31"/>
      <c r="E577" s="32" t="s">
        <v>151</v>
      </c>
      <c r="F577" s="63">
        <f t="shared" si="287"/>
        <v>43</v>
      </c>
      <c r="G577" s="63">
        <f t="shared" si="287"/>
        <v>43</v>
      </c>
      <c r="H577" s="63">
        <f t="shared" si="287"/>
        <v>40</v>
      </c>
      <c r="I577" s="63">
        <f t="shared" si="287"/>
        <v>40</v>
      </c>
      <c r="J577" s="269">
        <f t="shared" si="276"/>
        <v>93.023255813953483</v>
      </c>
      <c r="K577" s="269">
        <f t="shared" si="277"/>
        <v>100</v>
      </c>
    </row>
    <row r="578" spans="1:11" ht="26.25" x14ac:dyDescent="0.25">
      <c r="A578" s="81"/>
      <c r="B578" s="81"/>
      <c r="C578" s="6" t="s">
        <v>152</v>
      </c>
      <c r="D578" s="6"/>
      <c r="E578" s="3" t="s">
        <v>153</v>
      </c>
      <c r="F578" s="62">
        <f>F579</f>
        <v>43</v>
      </c>
      <c r="G578" s="62">
        <f t="shared" si="287"/>
        <v>43</v>
      </c>
      <c r="H578" s="62">
        <f t="shared" si="287"/>
        <v>40</v>
      </c>
      <c r="I578" s="62">
        <f t="shared" si="287"/>
        <v>40</v>
      </c>
      <c r="J578" s="270">
        <f t="shared" si="276"/>
        <v>93.023255813953483</v>
      </c>
      <c r="K578" s="270">
        <f t="shared" si="277"/>
        <v>100</v>
      </c>
    </row>
    <row r="579" spans="1:11" ht="26.25" x14ac:dyDescent="0.25">
      <c r="A579" s="81"/>
      <c r="B579" s="81"/>
      <c r="C579" s="6"/>
      <c r="D579" s="6" t="s">
        <v>445</v>
      </c>
      <c r="E579" s="3" t="s">
        <v>446</v>
      </c>
      <c r="F579" s="62">
        <v>43</v>
      </c>
      <c r="G579" s="62">
        <v>43</v>
      </c>
      <c r="H579" s="62">
        <v>40</v>
      </c>
      <c r="I579" s="62">
        <v>40</v>
      </c>
      <c r="J579" s="270">
        <f t="shared" si="276"/>
        <v>93.023255813953483</v>
      </c>
      <c r="K579" s="270">
        <f t="shared" si="277"/>
        <v>100</v>
      </c>
    </row>
    <row r="580" spans="1:11" x14ac:dyDescent="0.25">
      <c r="A580" s="81"/>
      <c r="B580" s="17">
        <v>1000</v>
      </c>
      <c r="C580" s="92"/>
      <c r="D580" s="91"/>
      <c r="E580" s="85" t="s">
        <v>575</v>
      </c>
      <c r="F580" s="65">
        <f t="shared" ref="F580:I580" si="288">F581+F603</f>
        <v>28083.62846</v>
      </c>
      <c r="G580" s="65">
        <f t="shared" si="288"/>
        <v>25260.247859999996</v>
      </c>
      <c r="H580" s="65">
        <f t="shared" si="288"/>
        <v>8415.9382500000011</v>
      </c>
      <c r="I580" s="65">
        <f t="shared" si="288"/>
        <v>8413.748450000001</v>
      </c>
      <c r="J580" s="271">
        <f t="shared" si="276"/>
        <v>33.308257688648041</v>
      </c>
      <c r="K580" s="271">
        <f t="shared" si="277"/>
        <v>99.973980322396017</v>
      </c>
    </row>
    <row r="581" spans="1:11" x14ac:dyDescent="0.25">
      <c r="A581" s="81"/>
      <c r="B581" s="17">
        <v>1003</v>
      </c>
      <c r="C581" s="92"/>
      <c r="D581" s="91"/>
      <c r="E581" s="85" t="s">
        <v>579</v>
      </c>
      <c r="F581" s="65">
        <f t="shared" ref="F581:I582" si="289">F582</f>
        <v>24111.528460000001</v>
      </c>
      <c r="G581" s="65">
        <f t="shared" si="289"/>
        <v>21471.647859999997</v>
      </c>
      <c r="H581" s="65">
        <f t="shared" si="289"/>
        <v>7444.2382500000003</v>
      </c>
      <c r="I581" s="65">
        <f t="shared" si="289"/>
        <v>7442.0484500000002</v>
      </c>
      <c r="J581" s="271">
        <f t="shared" si="276"/>
        <v>34.659884972610577</v>
      </c>
      <c r="K581" s="271">
        <f t="shared" si="277"/>
        <v>99.970583961360987</v>
      </c>
    </row>
    <row r="582" spans="1:11" x14ac:dyDescent="0.25">
      <c r="A582" s="81"/>
      <c r="B582" s="17"/>
      <c r="C582" s="92" t="s">
        <v>3</v>
      </c>
      <c r="D582" s="91"/>
      <c r="E582" s="112" t="s">
        <v>4</v>
      </c>
      <c r="F582" s="65">
        <f t="shared" si="289"/>
        <v>24111.528460000001</v>
      </c>
      <c r="G582" s="65">
        <f t="shared" si="289"/>
        <v>21471.647859999997</v>
      </c>
      <c r="H582" s="65">
        <f t="shared" si="289"/>
        <v>7444.2382500000003</v>
      </c>
      <c r="I582" s="65">
        <f t="shared" si="289"/>
        <v>7442.0484500000002</v>
      </c>
      <c r="J582" s="271">
        <f t="shared" si="276"/>
        <v>34.659884972610577</v>
      </c>
      <c r="K582" s="271">
        <f t="shared" si="277"/>
        <v>99.970583961360987</v>
      </c>
    </row>
    <row r="583" spans="1:11" ht="25.5" x14ac:dyDescent="0.25">
      <c r="A583" s="96"/>
      <c r="B583" s="96"/>
      <c r="C583" s="96" t="s">
        <v>55</v>
      </c>
      <c r="D583" s="95"/>
      <c r="E583" s="97" t="s">
        <v>56</v>
      </c>
      <c r="F583" s="98">
        <f t="shared" ref="F583:I583" si="290">F584+F588+F596</f>
        <v>24111.528460000001</v>
      </c>
      <c r="G583" s="98">
        <f t="shared" si="290"/>
        <v>21471.647859999997</v>
      </c>
      <c r="H583" s="98">
        <f t="shared" si="290"/>
        <v>7444.2382500000003</v>
      </c>
      <c r="I583" s="98">
        <f t="shared" si="290"/>
        <v>7442.0484500000002</v>
      </c>
      <c r="J583" s="267">
        <f t="shared" si="276"/>
        <v>34.659884972610577</v>
      </c>
      <c r="K583" s="267">
        <f t="shared" si="277"/>
        <v>99.970583961360987</v>
      </c>
    </row>
    <row r="584" spans="1:11" x14ac:dyDescent="0.25">
      <c r="A584" s="29"/>
      <c r="B584" s="29"/>
      <c r="C584" s="29" t="s">
        <v>57</v>
      </c>
      <c r="D584" s="29"/>
      <c r="E584" s="30" t="s">
        <v>58</v>
      </c>
      <c r="F584" s="66">
        <f t="shared" ref="F584:I586" si="291">F585</f>
        <v>245.9</v>
      </c>
      <c r="G584" s="66">
        <f t="shared" si="291"/>
        <v>245.9</v>
      </c>
      <c r="H584" s="66">
        <f t="shared" si="291"/>
        <v>61.5</v>
      </c>
      <c r="I584" s="66">
        <f t="shared" si="291"/>
        <v>61.475000000000001</v>
      </c>
      <c r="J584" s="268">
        <f t="shared" si="276"/>
        <v>25</v>
      </c>
      <c r="K584" s="268">
        <f t="shared" si="277"/>
        <v>99.959349593495944</v>
      </c>
    </row>
    <row r="585" spans="1:11" ht="26.25" x14ac:dyDescent="0.25">
      <c r="A585" s="31"/>
      <c r="B585" s="31"/>
      <c r="C585" s="31" t="s">
        <v>59</v>
      </c>
      <c r="D585" s="31"/>
      <c r="E585" s="32" t="s">
        <v>60</v>
      </c>
      <c r="F585" s="63">
        <f t="shared" si="291"/>
        <v>245.9</v>
      </c>
      <c r="G585" s="63">
        <f t="shared" si="291"/>
        <v>245.9</v>
      </c>
      <c r="H585" s="63">
        <f t="shared" si="291"/>
        <v>61.5</v>
      </c>
      <c r="I585" s="63">
        <f t="shared" si="291"/>
        <v>61.475000000000001</v>
      </c>
      <c r="J585" s="269">
        <f t="shared" si="276"/>
        <v>25</v>
      </c>
      <c r="K585" s="269">
        <f t="shared" si="277"/>
        <v>99.959349593495944</v>
      </c>
    </row>
    <row r="586" spans="1:11" ht="26.25" x14ac:dyDescent="0.25">
      <c r="A586" s="81"/>
      <c r="B586" s="81"/>
      <c r="C586" s="16" t="s">
        <v>69</v>
      </c>
      <c r="D586" s="6"/>
      <c r="E586" s="3" t="s">
        <v>70</v>
      </c>
      <c r="F586" s="62">
        <f>F587</f>
        <v>245.9</v>
      </c>
      <c r="G586" s="62">
        <f t="shared" si="291"/>
        <v>245.9</v>
      </c>
      <c r="H586" s="62">
        <f t="shared" si="291"/>
        <v>61.5</v>
      </c>
      <c r="I586" s="62">
        <f t="shared" si="291"/>
        <v>61.475000000000001</v>
      </c>
      <c r="J586" s="270">
        <f t="shared" si="276"/>
        <v>25</v>
      </c>
      <c r="K586" s="270">
        <f t="shared" si="277"/>
        <v>99.959349593495944</v>
      </c>
    </row>
    <row r="587" spans="1:11" ht="26.25" x14ac:dyDescent="0.25">
      <c r="A587" s="81"/>
      <c r="B587" s="81"/>
      <c r="C587" s="16"/>
      <c r="D587" s="6" t="s">
        <v>445</v>
      </c>
      <c r="E587" s="3" t="s">
        <v>446</v>
      </c>
      <c r="F587" s="62">
        <v>245.9</v>
      </c>
      <c r="G587" s="62">
        <v>245.9</v>
      </c>
      <c r="H587" s="62">
        <v>61.5</v>
      </c>
      <c r="I587" s="62">
        <v>61.475000000000001</v>
      </c>
      <c r="J587" s="270">
        <f t="shared" si="276"/>
        <v>25</v>
      </c>
      <c r="K587" s="270">
        <f t="shared" si="277"/>
        <v>99.959349593495944</v>
      </c>
    </row>
    <row r="588" spans="1:11" x14ac:dyDescent="0.25">
      <c r="A588" s="29"/>
      <c r="B588" s="29"/>
      <c r="C588" s="29" t="s">
        <v>71</v>
      </c>
      <c r="D588" s="29"/>
      <c r="E588" s="30" t="s">
        <v>72</v>
      </c>
      <c r="F588" s="66">
        <f>F589</f>
        <v>10550</v>
      </c>
      <c r="G588" s="66">
        <f t="shared" ref="G588:I588" si="292">G589</f>
        <v>8050.7000000000007</v>
      </c>
      <c r="H588" s="66">
        <f t="shared" si="292"/>
        <v>2936.8</v>
      </c>
      <c r="I588" s="66">
        <f t="shared" si="292"/>
        <v>2934.6352000000002</v>
      </c>
      <c r="J588" s="268">
        <f t="shared" si="276"/>
        <v>36.451925919485262</v>
      </c>
      <c r="K588" s="268">
        <f t="shared" si="277"/>
        <v>99.926287115227467</v>
      </c>
    </row>
    <row r="589" spans="1:11" ht="26.25" x14ac:dyDescent="0.25">
      <c r="A589" s="31"/>
      <c r="B589" s="31"/>
      <c r="C589" s="31" t="s">
        <v>83</v>
      </c>
      <c r="D589" s="31"/>
      <c r="E589" s="32" t="s">
        <v>84</v>
      </c>
      <c r="F589" s="63">
        <f>F590+F592+F594</f>
        <v>10550</v>
      </c>
      <c r="G589" s="63">
        <f t="shared" ref="G589:I589" si="293">G590+G592+G594</f>
        <v>8050.7000000000007</v>
      </c>
      <c r="H589" s="63">
        <f t="shared" si="293"/>
        <v>2936.8</v>
      </c>
      <c r="I589" s="63">
        <f t="shared" si="293"/>
        <v>2934.6352000000002</v>
      </c>
      <c r="J589" s="269">
        <f t="shared" si="276"/>
        <v>36.451925919485262</v>
      </c>
      <c r="K589" s="269">
        <f t="shared" si="277"/>
        <v>99.926287115227467</v>
      </c>
    </row>
    <row r="590" spans="1:11" ht="25.5" x14ac:dyDescent="0.25">
      <c r="A590" s="81"/>
      <c r="B590" s="81"/>
      <c r="C590" s="35" t="s">
        <v>92</v>
      </c>
      <c r="D590" s="6"/>
      <c r="E590" s="1" t="s">
        <v>622</v>
      </c>
      <c r="F590" s="62">
        <f>F591</f>
        <v>3993</v>
      </c>
      <c r="G590" s="62">
        <f t="shared" ref="G590:I590" si="294">G591</f>
        <v>3326.6506800000002</v>
      </c>
      <c r="H590" s="62">
        <f t="shared" si="294"/>
        <v>1246.8</v>
      </c>
      <c r="I590" s="62">
        <f t="shared" si="294"/>
        <v>1246.8</v>
      </c>
      <c r="J590" s="270">
        <f t="shared" si="276"/>
        <v>37.479138025997969</v>
      </c>
      <c r="K590" s="270">
        <f t="shared" si="277"/>
        <v>100</v>
      </c>
    </row>
    <row r="591" spans="1:11" ht="26.25" x14ac:dyDescent="0.25">
      <c r="A591" s="81"/>
      <c r="B591" s="81"/>
      <c r="C591" s="35"/>
      <c r="D591" s="6" t="s">
        <v>445</v>
      </c>
      <c r="E591" s="3" t="s">
        <v>446</v>
      </c>
      <c r="F591" s="62">
        <v>3993</v>
      </c>
      <c r="G591" s="62">
        <v>3326.6506800000002</v>
      </c>
      <c r="H591" s="62">
        <v>1246.8</v>
      </c>
      <c r="I591" s="62">
        <v>1246.8</v>
      </c>
      <c r="J591" s="270">
        <f t="shared" si="276"/>
        <v>37.479138025997969</v>
      </c>
      <c r="K591" s="270">
        <f t="shared" si="277"/>
        <v>100</v>
      </c>
    </row>
    <row r="592" spans="1:11" ht="26.25" x14ac:dyDescent="0.25">
      <c r="A592" s="81"/>
      <c r="B592" s="81"/>
      <c r="C592" s="35" t="s">
        <v>93</v>
      </c>
      <c r="D592" s="6"/>
      <c r="E592" s="3" t="s">
        <v>623</v>
      </c>
      <c r="F592" s="62">
        <f>F593</f>
        <v>5123.5</v>
      </c>
      <c r="G592" s="62">
        <f t="shared" ref="G592:I592" si="295">G593</f>
        <v>3290.5493200000001</v>
      </c>
      <c r="H592" s="62">
        <f t="shared" si="295"/>
        <v>1210</v>
      </c>
      <c r="I592" s="62">
        <f t="shared" si="295"/>
        <v>1210</v>
      </c>
      <c r="J592" s="270">
        <f t="shared" si="276"/>
        <v>36.771975811017477</v>
      </c>
      <c r="K592" s="270">
        <f t="shared" si="277"/>
        <v>100</v>
      </c>
    </row>
    <row r="593" spans="1:11" ht="26.25" x14ac:dyDescent="0.25">
      <c r="A593" s="81"/>
      <c r="B593" s="81"/>
      <c r="C593" s="35"/>
      <c r="D593" s="6" t="s">
        <v>445</v>
      </c>
      <c r="E593" s="3" t="s">
        <v>446</v>
      </c>
      <c r="F593" s="62">
        <v>5123.5</v>
      </c>
      <c r="G593" s="62">
        <v>3290.5493200000001</v>
      </c>
      <c r="H593" s="62">
        <v>1210</v>
      </c>
      <c r="I593" s="62">
        <v>1210</v>
      </c>
      <c r="J593" s="270">
        <f t="shared" si="276"/>
        <v>36.771975811017477</v>
      </c>
      <c r="K593" s="270">
        <f t="shared" si="277"/>
        <v>100</v>
      </c>
    </row>
    <row r="594" spans="1:11" ht="26.25" x14ac:dyDescent="0.25">
      <c r="A594" s="81"/>
      <c r="B594" s="81"/>
      <c r="C594" s="6" t="s">
        <v>87</v>
      </c>
      <c r="D594" s="6"/>
      <c r="E594" s="3" t="s">
        <v>70</v>
      </c>
      <c r="F594" s="62">
        <f>F595</f>
        <v>1433.5</v>
      </c>
      <c r="G594" s="62">
        <f t="shared" ref="G594:I594" si="296">G595</f>
        <v>1433.5</v>
      </c>
      <c r="H594" s="62">
        <f t="shared" si="296"/>
        <v>480</v>
      </c>
      <c r="I594" s="62">
        <f t="shared" si="296"/>
        <v>477.83519999999999</v>
      </c>
      <c r="J594" s="270">
        <f t="shared" si="276"/>
        <v>33.333463550749912</v>
      </c>
      <c r="K594" s="270">
        <f t="shared" si="277"/>
        <v>99.548999999999992</v>
      </c>
    </row>
    <row r="595" spans="1:11" ht="26.25" x14ac:dyDescent="0.25">
      <c r="A595" s="81"/>
      <c r="B595" s="81"/>
      <c r="C595" s="6"/>
      <c r="D595" s="6" t="s">
        <v>445</v>
      </c>
      <c r="E595" s="3" t="s">
        <v>446</v>
      </c>
      <c r="F595" s="62">
        <v>1433.5</v>
      </c>
      <c r="G595" s="62">
        <v>1433.5</v>
      </c>
      <c r="H595" s="62">
        <v>480</v>
      </c>
      <c r="I595" s="62">
        <v>477.83519999999999</v>
      </c>
      <c r="J595" s="270">
        <f t="shared" si="276"/>
        <v>33.333463550749912</v>
      </c>
      <c r="K595" s="270">
        <f t="shared" si="277"/>
        <v>99.548999999999992</v>
      </c>
    </row>
    <row r="596" spans="1:11" x14ac:dyDescent="0.25">
      <c r="A596" s="29"/>
      <c r="B596" s="29"/>
      <c r="C596" s="29" t="s">
        <v>127</v>
      </c>
      <c r="D596" s="29"/>
      <c r="E596" s="30" t="s">
        <v>128</v>
      </c>
      <c r="F596" s="66">
        <f t="shared" ref="F596:I596" si="297">F597</f>
        <v>13315.628460000002</v>
      </c>
      <c r="G596" s="66">
        <f t="shared" si="297"/>
        <v>13175.047859999999</v>
      </c>
      <c r="H596" s="66">
        <f t="shared" si="297"/>
        <v>4445.9382500000002</v>
      </c>
      <c r="I596" s="66">
        <f t="shared" si="297"/>
        <v>4445.9382500000002</v>
      </c>
      <c r="J596" s="268">
        <f t="shared" si="276"/>
        <v>33.745139275721769</v>
      </c>
      <c r="K596" s="268">
        <f t="shared" si="277"/>
        <v>100</v>
      </c>
    </row>
    <row r="597" spans="1:11" ht="26.25" x14ac:dyDescent="0.25">
      <c r="A597" s="31"/>
      <c r="B597" s="31"/>
      <c r="C597" s="31" t="s">
        <v>135</v>
      </c>
      <c r="D597" s="31"/>
      <c r="E597" s="32" t="s">
        <v>136</v>
      </c>
      <c r="F597" s="63">
        <f t="shared" ref="F597:I597" si="298">F598+F600</f>
        <v>13315.628460000002</v>
      </c>
      <c r="G597" s="63">
        <f t="shared" si="298"/>
        <v>13175.047859999999</v>
      </c>
      <c r="H597" s="63">
        <f t="shared" si="298"/>
        <v>4445.9382500000002</v>
      </c>
      <c r="I597" s="63">
        <f t="shared" si="298"/>
        <v>4445.9382500000002</v>
      </c>
      <c r="J597" s="269">
        <f t="shared" si="276"/>
        <v>33.745139275721769</v>
      </c>
      <c r="K597" s="269">
        <f t="shared" si="277"/>
        <v>100</v>
      </c>
    </row>
    <row r="598" spans="1:11" ht="26.25" x14ac:dyDescent="0.25">
      <c r="A598" s="81"/>
      <c r="B598" s="81"/>
      <c r="C598" s="6" t="s">
        <v>137</v>
      </c>
      <c r="D598" s="6"/>
      <c r="E598" s="3" t="s">
        <v>138</v>
      </c>
      <c r="F598" s="62">
        <f>SUM(F599)</f>
        <v>599.4</v>
      </c>
      <c r="G598" s="62">
        <f t="shared" ref="G598:I598" si="299">SUM(G599)</f>
        <v>458.82</v>
      </c>
      <c r="H598" s="62">
        <f t="shared" si="299"/>
        <v>0</v>
      </c>
      <c r="I598" s="62">
        <f t="shared" si="299"/>
        <v>0</v>
      </c>
      <c r="J598" s="270">
        <f t="shared" si="276"/>
        <v>0</v>
      </c>
      <c r="K598" s="270"/>
    </row>
    <row r="599" spans="1:11" x14ac:dyDescent="0.25">
      <c r="A599" s="81"/>
      <c r="B599" s="81"/>
      <c r="C599" s="6"/>
      <c r="D599" s="6" t="s">
        <v>404</v>
      </c>
      <c r="E599" s="3" t="s">
        <v>405</v>
      </c>
      <c r="F599" s="62">
        <v>599.4</v>
      </c>
      <c r="G599" s="62">
        <v>458.82</v>
      </c>
      <c r="H599" s="62">
        <v>0</v>
      </c>
      <c r="I599" s="62">
        <v>0</v>
      </c>
      <c r="J599" s="270">
        <f t="shared" si="276"/>
        <v>0</v>
      </c>
      <c r="K599" s="270"/>
    </row>
    <row r="600" spans="1:11" ht="51.75" x14ac:dyDescent="0.25">
      <c r="A600" s="81"/>
      <c r="B600" s="81"/>
      <c r="C600" s="6" t="s">
        <v>139</v>
      </c>
      <c r="D600" s="6"/>
      <c r="E600" s="3" t="s">
        <v>140</v>
      </c>
      <c r="F600" s="62">
        <f>F601+F602</f>
        <v>12716.228460000002</v>
      </c>
      <c r="G600" s="62">
        <f t="shared" ref="G600:I600" si="300">G601+G602</f>
        <v>12716.227859999999</v>
      </c>
      <c r="H600" s="62">
        <f t="shared" si="300"/>
        <v>4445.9382500000002</v>
      </c>
      <c r="I600" s="62">
        <f t="shared" si="300"/>
        <v>4445.9382500000002</v>
      </c>
      <c r="J600" s="270">
        <f t="shared" si="276"/>
        <v>34.96271299120933</v>
      </c>
      <c r="K600" s="270">
        <f t="shared" si="277"/>
        <v>100</v>
      </c>
    </row>
    <row r="601" spans="1:11" x14ac:dyDescent="0.25">
      <c r="A601" s="81"/>
      <c r="B601" s="81"/>
      <c r="C601" s="6"/>
      <c r="D601" s="6" t="s">
        <v>404</v>
      </c>
      <c r="E601" s="3" t="s">
        <v>405</v>
      </c>
      <c r="F601" s="62">
        <v>5946.1129600000004</v>
      </c>
      <c r="G601" s="62">
        <v>6087.6270199999999</v>
      </c>
      <c r="H601" s="62">
        <v>2074.1548299999999</v>
      </c>
      <c r="I601" s="62">
        <v>2074.1548299999999</v>
      </c>
      <c r="J601" s="270">
        <f t="shared" si="276"/>
        <v>34.07164767463037</v>
      </c>
      <c r="K601" s="270">
        <f t="shared" si="277"/>
        <v>100</v>
      </c>
    </row>
    <row r="602" spans="1:11" ht="26.25" x14ac:dyDescent="0.25">
      <c r="A602" s="81"/>
      <c r="B602" s="81"/>
      <c r="C602" s="6"/>
      <c r="D602" s="6" t="s">
        <v>445</v>
      </c>
      <c r="E602" s="3" t="s">
        <v>446</v>
      </c>
      <c r="F602" s="62">
        <v>6770.1155000000008</v>
      </c>
      <c r="G602" s="62">
        <v>6628.6008400000001</v>
      </c>
      <c r="H602" s="62">
        <v>2371.7834200000002</v>
      </c>
      <c r="I602" s="62">
        <v>2371.7834200000002</v>
      </c>
      <c r="J602" s="270">
        <f t="shared" si="276"/>
        <v>35.781056624915131</v>
      </c>
      <c r="K602" s="270">
        <f t="shared" si="277"/>
        <v>100</v>
      </c>
    </row>
    <row r="603" spans="1:11" x14ac:dyDescent="0.25">
      <c r="A603" s="91"/>
      <c r="B603" s="17">
        <v>1004</v>
      </c>
      <c r="C603" s="92"/>
      <c r="D603" s="91"/>
      <c r="E603" s="85" t="s">
        <v>580</v>
      </c>
      <c r="F603" s="65">
        <f t="shared" ref="F603:I608" si="301">F604</f>
        <v>3972.1</v>
      </c>
      <c r="G603" s="65">
        <f t="shared" si="301"/>
        <v>3788.6</v>
      </c>
      <c r="H603" s="65">
        <f t="shared" si="301"/>
        <v>971.7</v>
      </c>
      <c r="I603" s="65">
        <f t="shared" si="301"/>
        <v>971.7</v>
      </c>
      <c r="J603" s="271">
        <f t="shared" si="276"/>
        <v>25.64799662144328</v>
      </c>
      <c r="K603" s="271">
        <f t="shared" si="277"/>
        <v>100</v>
      </c>
    </row>
    <row r="604" spans="1:11" x14ac:dyDescent="0.25">
      <c r="A604" s="91"/>
      <c r="B604" s="17"/>
      <c r="C604" s="92" t="s">
        <v>3</v>
      </c>
      <c r="D604" s="17"/>
      <c r="E604" s="7" t="s">
        <v>543</v>
      </c>
      <c r="F604" s="65">
        <f t="shared" si="301"/>
        <v>3972.1</v>
      </c>
      <c r="G604" s="65">
        <f t="shared" si="301"/>
        <v>3788.6</v>
      </c>
      <c r="H604" s="65">
        <f t="shared" si="301"/>
        <v>971.7</v>
      </c>
      <c r="I604" s="65">
        <f t="shared" si="301"/>
        <v>971.7</v>
      </c>
      <c r="J604" s="271">
        <f t="shared" si="276"/>
        <v>25.64799662144328</v>
      </c>
      <c r="K604" s="271">
        <f t="shared" si="277"/>
        <v>100</v>
      </c>
    </row>
    <row r="605" spans="1:11" ht="25.5" x14ac:dyDescent="0.25">
      <c r="A605" s="94"/>
      <c r="B605" s="95"/>
      <c r="C605" s="96" t="s">
        <v>55</v>
      </c>
      <c r="D605" s="95"/>
      <c r="E605" s="97" t="s">
        <v>56</v>
      </c>
      <c r="F605" s="98">
        <f t="shared" si="301"/>
        <v>3972.1</v>
      </c>
      <c r="G605" s="98">
        <f t="shared" si="301"/>
        <v>3788.6</v>
      </c>
      <c r="H605" s="98">
        <f t="shared" si="301"/>
        <v>971.7</v>
      </c>
      <c r="I605" s="98">
        <f t="shared" si="301"/>
        <v>971.7</v>
      </c>
      <c r="J605" s="267">
        <f t="shared" si="276"/>
        <v>25.64799662144328</v>
      </c>
      <c r="K605" s="267">
        <f t="shared" si="277"/>
        <v>100</v>
      </c>
    </row>
    <row r="606" spans="1:11" x14ac:dyDescent="0.25">
      <c r="A606" s="115"/>
      <c r="B606" s="116"/>
      <c r="C606" s="117" t="s">
        <v>57</v>
      </c>
      <c r="D606" s="116"/>
      <c r="E606" s="118" t="s">
        <v>58</v>
      </c>
      <c r="F606" s="119">
        <f t="shared" si="301"/>
        <v>3972.1</v>
      </c>
      <c r="G606" s="119">
        <f t="shared" si="301"/>
        <v>3788.6</v>
      </c>
      <c r="H606" s="119">
        <f t="shared" si="301"/>
        <v>971.7</v>
      </c>
      <c r="I606" s="119">
        <f t="shared" si="301"/>
        <v>971.7</v>
      </c>
      <c r="J606" s="277">
        <f t="shared" si="276"/>
        <v>25.64799662144328</v>
      </c>
      <c r="K606" s="277">
        <f t="shared" si="277"/>
        <v>100</v>
      </c>
    </row>
    <row r="607" spans="1:11" ht="26.25" x14ac:dyDescent="0.25">
      <c r="A607" s="31"/>
      <c r="B607" s="31"/>
      <c r="C607" s="31" t="s">
        <v>59</v>
      </c>
      <c r="D607" s="31"/>
      <c r="E607" s="32" t="s">
        <v>74</v>
      </c>
      <c r="F607" s="63">
        <f t="shared" si="301"/>
        <v>3972.1</v>
      </c>
      <c r="G607" s="63">
        <f t="shared" si="301"/>
        <v>3788.6</v>
      </c>
      <c r="H607" s="63">
        <f t="shared" si="301"/>
        <v>971.7</v>
      </c>
      <c r="I607" s="63">
        <f t="shared" si="301"/>
        <v>971.7</v>
      </c>
      <c r="J607" s="269">
        <f t="shared" si="276"/>
        <v>25.64799662144328</v>
      </c>
      <c r="K607" s="269">
        <f t="shared" si="277"/>
        <v>100</v>
      </c>
    </row>
    <row r="608" spans="1:11" ht="39" x14ac:dyDescent="0.25">
      <c r="A608" s="81"/>
      <c r="B608" s="81"/>
      <c r="C608" s="6" t="s">
        <v>65</v>
      </c>
      <c r="D608" s="6"/>
      <c r="E608" s="3" t="s">
        <v>66</v>
      </c>
      <c r="F608" s="62">
        <f t="shared" si="301"/>
        <v>3972.1</v>
      </c>
      <c r="G608" s="62">
        <f t="shared" si="301"/>
        <v>3788.6</v>
      </c>
      <c r="H608" s="62">
        <f t="shared" si="301"/>
        <v>971.7</v>
      </c>
      <c r="I608" s="62">
        <f t="shared" si="301"/>
        <v>971.7</v>
      </c>
      <c r="J608" s="270">
        <f t="shared" si="276"/>
        <v>25.64799662144328</v>
      </c>
      <c r="K608" s="270">
        <f t="shared" si="277"/>
        <v>100</v>
      </c>
    </row>
    <row r="609" spans="1:11" ht="26.25" x14ac:dyDescent="0.25">
      <c r="A609" s="81"/>
      <c r="B609" s="81"/>
      <c r="C609" s="6"/>
      <c r="D609" s="6" t="s">
        <v>445</v>
      </c>
      <c r="E609" s="3" t="s">
        <v>446</v>
      </c>
      <c r="F609" s="62">
        <v>3972.1</v>
      </c>
      <c r="G609" s="62">
        <v>3788.6</v>
      </c>
      <c r="H609" s="62">
        <v>971.7</v>
      </c>
      <c r="I609" s="62">
        <v>971.7</v>
      </c>
      <c r="J609" s="270">
        <f t="shared" si="276"/>
        <v>25.64799662144328</v>
      </c>
      <c r="K609" s="270">
        <f t="shared" si="277"/>
        <v>100</v>
      </c>
    </row>
    <row r="610" spans="1:11" x14ac:dyDescent="0.25">
      <c r="A610" s="60"/>
      <c r="B610" s="17">
        <v>1100</v>
      </c>
      <c r="C610" s="92"/>
      <c r="D610" s="91"/>
      <c r="E610" s="85" t="s">
        <v>593</v>
      </c>
      <c r="F610" s="65">
        <f t="shared" ref="F610:I612" si="302">F611</f>
        <v>5581.03</v>
      </c>
      <c r="G610" s="65">
        <f t="shared" si="302"/>
        <v>5941.5841</v>
      </c>
      <c r="H610" s="65">
        <f t="shared" si="302"/>
        <v>687.85410000000002</v>
      </c>
      <c r="I610" s="65">
        <f t="shared" si="302"/>
        <v>687.85410000000002</v>
      </c>
      <c r="J610" s="271">
        <f t="shared" si="276"/>
        <v>11.576947972511237</v>
      </c>
      <c r="K610" s="271">
        <f t="shared" si="277"/>
        <v>100</v>
      </c>
    </row>
    <row r="611" spans="1:11" x14ac:dyDescent="0.25">
      <c r="A611" s="60"/>
      <c r="B611" s="17" t="s">
        <v>594</v>
      </c>
      <c r="C611" s="92"/>
      <c r="D611" s="17"/>
      <c r="E611" s="112" t="s">
        <v>595</v>
      </c>
      <c r="F611" s="65">
        <f t="shared" si="302"/>
        <v>5581.03</v>
      </c>
      <c r="G611" s="65">
        <f t="shared" si="302"/>
        <v>5941.5841</v>
      </c>
      <c r="H611" s="65">
        <f t="shared" si="302"/>
        <v>687.85410000000002</v>
      </c>
      <c r="I611" s="65">
        <f t="shared" si="302"/>
        <v>687.85410000000002</v>
      </c>
      <c r="J611" s="271">
        <f t="shared" si="276"/>
        <v>11.576947972511237</v>
      </c>
      <c r="K611" s="271">
        <f t="shared" si="277"/>
        <v>100</v>
      </c>
    </row>
    <row r="612" spans="1:11" x14ac:dyDescent="0.25">
      <c r="A612" s="60"/>
      <c r="B612" s="17"/>
      <c r="C612" s="92" t="s">
        <v>3</v>
      </c>
      <c r="D612" s="17"/>
      <c r="E612" s="112" t="s">
        <v>4</v>
      </c>
      <c r="F612" s="65">
        <f t="shared" si="302"/>
        <v>5581.03</v>
      </c>
      <c r="G612" s="65">
        <f t="shared" si="302"/>
        <v>5941.5841</v>
      </c>
      <c r="H612" s="65">
        <f t="shared" si="302"/>
        <v>687.85410000000002</v>
      </c>
      <c r="I612" s="65">
        <f t="shared" si="302"/>
        <v>687.85410000000002</v>
      </c>
      <c r="J612" s="271">
        <f t="shared" si="276"/>
        <v>11.576947972511237</v>
      </c>
      <c r="K612" s="271">
        <f t="shared" si="277"/>
        <v>100</v>
      </c>
    </row>
    <row r="613" spans="1:11" ht="25.5" x14ac:dyDescent="0.25">
      <c r="A613" s="94"/>
      <c r="B613" s="95"/>
      <c r="C613" s="96" t="s">
        <v>246</v>
      </c>
      <c r="D613" s="95"/>
      <c r="E613" s="97" t="s">
        <v>247</v>
      </c>
      <c r="F613" s="98">
        <f>F614+F622</f>
        <v>5581.03</v>
      </c>
      <c r="G613" s="98">
        <f t="shared" ref="G613:I613" si="303">G614+G622</f>
        <v>5941.5841</v>
      </c>
      <c r="H613" s="98">
        <f t="shared" si="303"/>
        <v>687.85410000000002</v>
      </c>
      <c r="I613" s="98">
        <f t="shared" si="303"/>
        <v>687.85410000000002</v>
      </c>
      <c r="J613" s="267">
        <f t="shared" si="276"/>
        <v>11.576947972511237</v>
      </c>
      <c r="K613" s="267">
        <f t="shared" si="277"/>
        <v>100</v>
      </c>
    </row>
    <row r="614" spans="1:11" ht="26.25" x14ac:dyDescent="0.25">
      <c r="A614" s="31"/>
      <c r="B614" s="31"/>
      <c r="C614" s="31" t="s">
        <v>248</v>
      </c>
      <c r="D614" s="31"/>
      <c r="E614" s="32" t="s">
        <v>630</v>
      </c>
      <c r="F614" s="63">
        <f>F615+F617</f>
        <v>1581.03</v>
      </c>
      <c r="G614" s="63">
        <f>G615+G617+G620</f>
        <v>1941.5841</v>
      </c>
      <c r="H614" s="63">
        <f>H615+H617+H620</f>
        <v>687.85410000000002</v>
      </c>
      <c r="I614" s="63">
        <f>I615+I617+I620</f>
        <v>687.85410000000002</v>
      </c>
      <c r="J614" s="269">
        <f t="shared" si="276"/>
        <v>35.427468735451633</v>
      </c>
      <c r="K614" s="269">
        <f t="shared" si="277"/>
        <v>100</v>
      </c>
    </row>
    <row r="615" spans="1:11" ht="39" x14ac:dyDescent="0.25">
      <c r="A615" s="81"/>
      <c r="B615" s="81"/>
      <c r="C615" s="6" t="s">
        <v>250</v>
      </c>
      <c r="D615" s="6"/>
      <c r="E615" s="3" t="s">
        <v>251</v>
      </c>
      <c r="F615" s="62">
        <f t="shared" ref="F615:I615" si="304">F616</f>
        <v>1442.7</v>
      </c>
      <c r="G615" s="62">
        <f t="shared" si="304"/>
        <v>1442.7</v>
      </c>
      <c r="H615" s="62">
        <f t="shared" si="304"/>
        <v>327.3</v>
      </c>
      <c r="I615" s="62">
        <f t="shared" si="304"/>
        <v>327.3</v>
      </c>
      <c r="J615" s="270">
        <f t="shared" si="276"/>
        <v>22.686629236847576</v>
      </c>
      <c r="K615" s="270">
        <f t="shared" si="277"/>
        <v>100</v>
      </c>
    </row>
    <row r="616" spans="1:11" ht="26.25" x14ac:dyDescent="0.25">
      <c r="A616" s="81"/>
      <c r="B616" s="81"/>
      <c r="C616" s="6"/>
      <c r="D616" s="6" t="s">
        <v>445</v>
      </c>
      <c r="E616" s="3" t="s">
        <v>446</v>
      </c>
      <c r="F616" s="62">
        <v>1442.7</v>
      </c>
      <c r="G616" s="62">
        <v>1442.7</v>
      </c>
      <c r="H616" s="62">
        <v>327.3</v>
      </c>
      <c r="I616" s="62">
        <v>327.3</v>
      </c>
      <c r="J616" s="270">
        <f t="shared" si="276"/>
        <v>22.686629236847576</v>
      </c>
      <c r="K616" s="270">
        <f t="shared" si="277"/>
        <v>100</v>
      </c>
    </row>
    <row r="617" spans="1:11" x14ac:dyDescent="0.25">
      <c r="A617" s="81"/>
      <c r="B617" s="81"/>
      <c r="C617" s="6" t="s">
        <v>754</v>
      </c>
      <c r="D617" s="6"/>
      <c r="E617" s="3" t="s">
        <v>755</v>
      </c>
      <c r="F617" s="62">
        <f>F618</f>
        <v>138.33000000000001</v>
      </c>
      <c r="G617" s="62">
        <f t="shared" ref="G617:I618" si="305">G618</f>
        <v>138.33000000000001</v>
      </c>
      <c r="H617" s="62">
        <f t="shared" si="305"/>
        <v>0</v>
      </c>
      <c r="I617" s="62">
        <f t="shared" si="305"/>
        <v>0</v>
      </c>
      <c r="J617" s="270">
        <f t="shared" si="276"/>
        <v>0</v>
      </c>
      <c r="K617" s="270"/>
    </row>
    <row r="618" spans="1:11" ht="26.25" x14ac:dyDescent="0.25">
      <c r="A618" s="81"/>
      <c r="B618" s="81"/>
      <c r="C618" s="6"/>
      <c r="D618" s="6" t="s">
        <v>445</v>
      </c>
      <c r="E618" s="3" t="s">
        <v>446</v>
      </c>
      <c r="F618" s="62">
        <f>F619</f>
        <v>138.33000000000001</v>
      </c>
      <c r="G618" s="62">
        <f t="shared" si="305"/>
        <v>138.33000000000001</v>
      </c>
      <c r="H618" s="62">
        <f t="shared" si="305"/>
        <v>0</v>
      </c>
      <c r="I618" s="62">
        <f t="shared" si="305"/>
        <v>0</v>
      </c>
      <c r="J618" s="270">
        <f t="shared" si="276"/>
        <v>0</v>
      </c>
      <c r="K618" s="270"/>
    </row>
    <row r="619" spans="1:11" x14ac:dyDescent="0.25">
      <c r="A619" s="81"/>
      <c r="B619" s="81"/>
      <c r="C619" s="6"/>
      <c r="D619" s="6"/>
      <c r="E619" s="1" t="s">
        <v>145</v>
      </c>
      <c r="F619" s="62">
        <v>138.33000000000001</v>
      </c>
      <c r="G619" s="62">
        <v>138.33000000000001</v>
      </c>
      <c r="H619" s="62">
        <v>0</v>
      </c>
      <c r="I619" s="62">
        <v>0</v>
      </c>
      <c r="J619" s="270">
        <f t="shared" si="276"/>
        <v>0</v>
      </c>
      <c r="K619" s="270"/>
    </row>
    <row r="620" spans="1:11" x14ac:dyDescent="0.25">
      <c r="A620" s="81"/>
      <c r="B620" s="81"/>
      <c r="C620" s="6" t="s">
        <v>806</v>
      </c>
      <c r="D620" s="6"/>
      <c r="E620" s="1" t="s">
        <v>807</v>
      </c>
      <c r="F620" s="62">
        <v>0</v>
      </c>
      <c r="G620" s="62">
        <f>G621</f>
        <v>360.55410000000001</v>
      </c>
      <c r="H620" s="62">
        <f t="shared" ref="H620:I620" si="306">H621</f>
        <v>360.55410000000001</v>
      </c>
      <c r="I620" s="62">
        <f t="shared" si="306"/>
        <v>360.55410000000001</v>
      </c>
      <c r="J620" s="270">
        <f t="shared" si="276"/>
        <v>100</v>
      </c>
      <c r="K620" s="270">
        <f t="shared" si="277"/>
        <v>100</v>
      </c>
    </row>
    <row r="621" spans="1:11" ht="26.25" x14ac:dyDescent="0.25">
      <c r="A621" s="81"/>
      <c r="B621" s="81"/>
      <c r="C621" s="6"/>
      <c r="D621" s="6" t="s">
        <v>445</v>
      </c>
      <c r="E621" s="3" t="s">
        <v>446</v>
      </c>
      <c r="F621" s="62">
        <v>0</v>
      </c>
      <c r="G621" s="62">
        <v>360.55410000000001</v>
      </c>
      <c r="H621" s="62">
        <v>360.55410000000001</v>
      </c>
      <c r="I621" s="62">
        <v>360.55410000000001</v>
      </c>
      <c r="J621" s="270">
        <f t="shared" si="276"/>
        <v>100</v>
      </c>
      <c r="K621" s="270">
        <f t="shared" si="277"/>
        <v>100</v>
      </c>
    </row>
    <row r="622" spans="1:11" ht="26.25" x14ac:dyDescent="0.25">
      <c r="A622" s="31"/>
      <c r="B622" s="31"/>
      <c r="C622" s="31" t="s">
        <v>252</v>
      </c>
      <c r="D622" s="31"/>
      <c r="E622" s="32" t="s">
        <v>253</v>
      </c>
      <c r="F622" s="63">
        <f t="shared" ref="F622:I623" si="307">F623</f>
        <v>4000</v>
      </c>
      <c r="G622" s="63">
        <f t="shared" si="307"/>
        <v>4000</v>
      </c>
      <c r="H622" s="63">
        <f t="shared" si="307"/>
        <v>0</v>
      </c>
      <c r="I622" s="63">
        <f t="shared" si="307"/>
        <v>0</v>
      </c>
      <c r="J622" s="269">
        <f t="shared" ref="J622:J679" si="308">I622/G622*100</f>
        <v>0</v>
      </c>
      <c r="K622" s="269"/>
    </row>
    <row r="623" spans="1:11" ht="26.25" x14ac:dyDescent="0.25">
      <c r="A623" s="81"/>
      <c r="B623" s="81"/>
      <c r="C623" s="6" t="s">
        <v>254</v>
      </c>
      <c r="D623" s="6"/>
      <c r="E623" s="3" t="s">
        <v>255</v>
      </c>
      <c r="F623" s="62">
        <f t="shared" si="307"/>
        <v>4000</v>
      </c>
      <c r="G623" s="62">
        <f t="shared" si="307"/>
        <v>4000</v>
      </c>
      <c r="H623" s="62">
        <f t="shared" si="307"/>
        <v>0</v>
      </c>
      <c r="I623" s="62">
        <f t="shared" si="307"/>
        <v>0</v>
      </c>
      <c r="J623" s="270">
        <f t="shared" si="308"/>
        <v>0</v>
      </c>
      <c r="K623" s="270"/>
    </row>
    <row r="624" spans="1:11" ht="26.25" x14ac:dyDescent="0.25">
      <c r="A624" s="81"/>
      <c r="B624" s="81"/>
      <c r="C624" s="6"/>
      <c r="D624" s="6" t="s">
        <v>445</v>
      </c>
      <c r="E624" s="3" t="s">
        <v>446</v>
      </c>
      <c r="F624" s="62">
        <f>F625+F626</f>
        <v>4000</v>
      </c>
      <c r="G624" s="62">
        <f t="shared" ref="G624:I624" si="309">G625+G626</f>
        <v>4000</v>
      </c>
      <c r="H624" s="62">
        <f t="shared" si="309"/>
        <v>0</v>
      </c>
      <c r="I624" s="62">
        <f t="shared" si="309"/>
        <v>0</v>
      </c>
      <c r="J624" s="270">
        <f t="shared" si="308"/>
        <v>0</v>
      </c>
      <c r="K624" s="270"/>
    </row>
    <row r="625" spans="1:11" x14ac:dyDescent="0.25">
      <c r="A625" s="81"/>
      <c r="B625" s="81"/>
      <c r="C625" s="6"/>
      <c r="D625" s="6"/>
      <c r="E625" s="3" t="s">
        <v>147</v>
      </c>
      <c r="F625" s="62">
        <v>3000</v>
      </c>
      <c r="G625" s="62">
        <v>3000</v>
      </c>
      <c r="H625" s="62">
        <v>0</v>
      </c>
      <c r="I625" s="62">
        <v>0</v>
      </c>
      <c r="J625" s="270">
        <f t="shared" si="308"/>
        <v>0</v>
      </c>
      <c r="K625" s="270"/>
    </row>
    <row r="626" spans="1:11" x14ac:dyDescent="0.25">
      <c r="A626" s="81"/>
      <c r="B626" s="81"/>
      <c r="C626" s="6"/>
      <c r="D626" s="6"/>
      <c r="E626" s="3" t="s">
        <v>101</v>
      </c>
      <c r="F626" s="62">
        <v>1000</v>
      </c>
      <c r="G626" s="62">
        <v>1000</v>
      </c>
      <c r="H626" s="62">
        <v>0</v>
      </c>
      <c r="I626" s="62">
        <v>0</v>
      </c>
      <c r="J626" s="270">
        <f t="shared" si="308"/>
        <v>0</v>
      </c>
      <c r="K626" s="270"/>
    </row>
    <row r="627" spans="1:11" ht="25.5" x14ac:dyDescent="0.25">
      <c r="A627" s="89">
        <v>621</v>
      </c>
      <c r="B627" s="136"/>
      <c r="C627" s="137"/>
      <c r="D627" s="89"/>
      <c r="E627" s="90" t="s">
        <v>596</v>
      </c>
      <c r="F627" s="72">
        <f>F628+F644+F669+F718+F726+F733</f>
        <v>96271.044930000004</v>
      </c>
      <c r="G627" s="72">
        <f>G628+G644+G669+G718+G726+G733</f>
        <v>96323.677110000004</v>
      </c>
      <c r="H627" s="72">
        <f>H628+H644+H669+H718+H726+H733</f>
        <v>18595.784209999998</v>
      </c>
      <c r="I627" s="72">
        <f>I628+I644+I669+I718+I726+I733</f>
        <v>18585.410659999998</v>
      </c>
      <c r="J627" s="265">
        <f t="shared" si="308"/>
        <v>19.29474789337182</v>
      </c>
      <c r="K627" s="265">
        <f t="shared" ref="K627:K679" si="310">I627/H627*100</f>
        <v>99.944215581968194</v>
      </c>
    </row>
    <row r="628" spans="1:11" x14ac:dyDescent="0.25">
      <c r="A628" s="139"/>
      <c r="B628" s="17" t="s">
        <v>514</v>
      </c>
      <c r="C628" s="92"/>
      <c r="D628" s="91"/>
      <c r="E628" s="85" t="s">
        <v>522</v>
      </c>
      <c r="F628" s="65">
        <f>F629</f>
        <v>96.5</v>
      </c>
      <c r="G628" s="65">
        <f t="shared" ref="G628:I630" si="311">G629</f>
        <v>96.5</v>
      </c>
      <c r="H628" s="65">
        <f t="shared" si="311"/>
        <v>26.5</v>
      </c>
      <c r="I628" s="65">
        <f t="shared" si="311"/>
        <v>26.5</v>
      </c>
      <c r="J628" s="271">
        <f t="shared" si="308"/>
        <v>27.461139896373055</v>
      </c>
      <c r="K628" s="271">
        <f t="shared" si="310"/>
        <v>100</v>
      </c>
    </row>
    <row r="629" spans="1:11" x14ac:dyDescent="0.25">
      <c r="A629" s="139"/>
      <c r="B629" s="17" t="s">
        <v>519</v>
      </c>
      <c r="C629" s="92"/>
      <c r="D629" s="91"/>
      <c r="E629" s="85" t="s">
        <v>530</v>
      </c>
      <c r="F629" s="65">
        <f>F630</f>
        <v>96.5</v>
      </c>
      <c r="G629" s="65">
        <f t="shared" si="311"/>
        <v>96.5</v>
      </c>
      <c r="H629" s="65">
        <f t="shared" si="311"/>
        <v>26.5</v>
      </c>
      <c r="I629" s="65">
        <f t="shared" si="311"/>
        <v>26.5</v>
      </c>
      <c r="J629" s="271">
        <f t="shared" si="308"/>
        <v>27.461139896373055</v>
      </c>
      <c r="K629" s="271">
        <f t="shared" si="310"/>
        <v>100</v>
      </c>
    </row>
    <row r="630" spans="1:11" x14ac:dyDescent="0.25">
      <c r="A630" s="140"/>
      <c r="B630" s="17"/>
      <c r="C630" s="92" t="s">
        <v>3</v>
      </c>
      <c r="D630" s="91"/>
      <c r="E630" s="112" t="s">
        <v>4</v>
      </c>
      <c r="F630" s="65">
        <f>F631</f>
        <v>96.5</v>
      </c>
      <c r="G630" s="65">
        <f t="shared" si="311"/>
        <v>96.5</v>
      </c>
      <c r="H630" s="65">
        <f t="shared" si="311"/>
        <v>26.5</v>
      </c>
      <c r="I630" s="65">
        <f t="shared" si="311"/>
        <v>26.5</v>
      </c>
      <c r="J630" s="271">
        <f t="shared" si="308"/>
        <v>27.461139896373055</v>
      </c>
      <c r="K630" s="271">
        <f t="shared" si="310"/>
        <v>100</v>
      </c>
    </row>
    <row r="631" spans="1:11" ht="25.5" x14ac:dyDescent="0.25">
      <c r="A631" s="94"/>
      <c r="B631" s="95"/>
      <c r="C631" s="96" t="s">
        <v>154</v>
      </c>
      <c r="D631" s="95"/>
      <c r="E631" s="97" t="s">
        <v>155</v>
      </c>
      <c r="F631" s="98">
        <f>F632+F636+F640</f>
        <v>96.5</v>
      </c>
      <c r="G631" s="98">
        <f t="shared" ref="G631:I631" si="312">G632+G636+G640</f>
        <v>96.5</v>
      </c>
      <c r="H631" s="98">
        <f t="shared" si="312"/>
        <v>26.5</v>
      </c>
      <c r="I631" s="98">
        <f t="shared" si="312"/>
        <v>26.5</v>
      </c>
      <c r="J631" s="267">
        <f t="shared" si="308"/>
        <v>27.461139896373055</v>
      </c>
      <c r="K631" s="267">
        <f t="shared" si="310"/>
        <v>100</v>
      </c>
    </row>
    <row r="632" spans="1:11" ht="26.25" x14ac:dyDescent="0.25">
      <c r="A632" s="29"/>
      <c r="B632" s="29"/>
      <c r="C632" s="29" t="s">
        <v>162</v>
      </c>
      <c r="D632" s="29"/>
      <c r="E632" s="30" t="s">
        <v>163</v>
      </c>
      <c r="F632" s="66">
        <f t="shared" ref="F632:I633" si="313">F633</f>
        <v>10</v>
      </c>
      <c r="G632" s="66">
        <f t="shared" si="313"/>
        <v>10</v>
      </c>
      <c r="H632" s="66">
        <f t="shared" si="313"/>
        <v>0</v>
      </c>
      <c r="I632" s="66">
        <f t="shared" si="313"/>
        <v>0</v>
      </c>
      <c r="J632" s="268">
        <f t="shared" si="308"/>
        <v>0</v>
      </c>
      <c r="K632" s="268"/>
    </row>
    <row r="633" spans="1:11" ht="26.25" x14ac:dyDescent="0.25">
      <c r="A633" s="31"/>
      <c r="B633" s="31"/>
      <c r="C633" s="31" t="s">
        <v>164</v>
      </c>
      <c r="D633" s="31"/>
      <c r="E633" s="32" t="s">
        <v>165</v>
      </c>
      <c r="F633" s="63">
        <f t="shared" si="313"/>
        <v>10</v>
      </c>
      <c r="G633" s="63">
        <f t="shared" si="313"/>
        <v>10</v>
      </c>
      <c r="H633" s="63">
        <f t="shared" si="313"/>
        <v>0</v>
      </c>
      <c r="I633" s="63">
        <f t="shared" si="313"/>
        <v>0</v>
      </c>
      <c r="J633" s="269">
        <f t="shared" si="308"/>
        <v>0</v>
      </c>
      <c r="K633" s="269"/>
    </row>
    <row r="634" spans="1:11" x14ac:dyDescent="0.25">
      <c r="A634" s="81"/>
      <c r="B634" s="81"/>
      <c r="C634" s="6" t="s">
        <v>166</v>
      </c>
      <c r="D634" s="6"/>
      <c r="E634" s="3" t="s">
        <v>491</v>
      </c>
      <c r="F634" s="62">
        <v>10</v>
      </c>
      <c r="G634" s="62">
        <v>10</v>
      </c>
      <c r="H634" s="62">
        <v>0</v>
      </c>
      <c r="I634" s="62">
        <v>0</v>
      </c>
      <c r="J634" s="270">
        <f t="shared" si="308"/>
        <v>0</v>
      </c>
      <c r="K634" s="270"/>
    </row>
    <row r="635" spans="1:11" ht="26.25" x14ac:dyDescent="0.25">
      <c r="A635" s="81"/>
      <c r="B635" s="81"/>
      <c r="C635" s="6"/>
      <c r="D635" s="6" t="s">
        <v>445</v>
      </c>
      <c r="E635" s="3" t="s">
        <v>446</v>
      </c>
      <c r="F635" s="62">
        <v>10</v>
      </c>
      <c r="G635" s="62">
        <v>10</v>
      </c>
      <c r="H635" s="62">
        <v>0</v>
      </c>
      <c r="I635" s="62">
        <v>0</v>
      </c>
      <c r="J635" s="270">
        <f t="shared" si="308"/>
        <v>0</v>
      </c>
      <c r="K635" s="270"/>
    </row>
    <row r="636" spans="1:11" x14ac:dyDescent="0.25">
      <c r="A636" s="29"/>
      <c r="B636" s="29"/>
      <c r="C636" s="29" t="s">
        <v>167</v>
      </c>
      <c r="D636" s="29"/>
      <c r="E636" s="30" t="s">
        <v>168</v>
      </c>
      <c r="F636" s="66">
        <f t="shared" ref="F636:I637" si="314">F637</f>
        <v>26.5</v>
      </c>
      <c r="G636" s="66">
        <f t="shared" si="314"/>
        <v>26.5</v>
      </c>
      <c r="H636" s="66">
        <f t="shared" si="314"/>
        <v>26.5</v>
      </c>
      <c r="I636" s="66">
        <f t="shared" si="314"/>
        <v>26.5</v>
      </c>
      <c r="J636" s="268">
        <f t="shared" si="308"/>
        <v>100</v>
      </c>
      <c r="K636" s="268">
        <f t="shared" si="310"/>
        <v>100</v>
      </c>
    </row>
    <row r="637" spans="1:11" ht="26.25" x14ac:dyDescent="0.25">
      <c r="A637" s="31"/>
      <c r="B637" s="31"/>
      <c r="C637" s="31" t="s">
        <v>169</v>
      </c>
      <c r="D637" s="31"/>
      <c r="E637" s="32" t="s">
        <v>170</v>
      </c>
      <c r="F637" s="63">
        <f t="shared" si="314"/>
        <v>26.5</v>
      </c>
      <c r="G637" s="63">
        <f t="shared" si="314"/>
        <v>26.5</v>
      </c>
      <c r="H637" s="63">
        <f t="shared" si="314"/>
        <v>26.5</v>
      </c>
      <c r="I637" s="63">
        <f t="shared" si="314"/>
        <v>26.5</v>
      </c>
      <c r="J637" s="269">
        <f t="shared" si="308"/>
        <v>100</v>
      </c>
      <c r="K637" s="269">
        <f t="shared" si="310"/>
        <v>100</v>
      </c>
    </row>
    <row r="638" spans="1:11" ht="26.25" x14ac:dyDescent="0.25">
      <c r="A638" s="81"/>
      <c r="B638" s="81"/>
      <c r="C638" s="6" t="s">
        <v>171</v>
      </c>
      <c r="D638" s="6"/>
      <c r="E638" s="3" t="s">
        <v>172</v>
      </c>
      <c r="F638" s="71">
        <v>26.5</v>
      </c>
      <c r="G638" s="71">
        <v>26.5</v>
      </c>
      <c r="H638" s="71">
        <v>26.5</v>
      </c>
      <c r="I638" s="71">
        <v>26.5</v>
      </c>
      <c r="J638" s="272">
        <f t="shared" si="308"/>
        <v>100</v>
      </c>
      <c r="K638" s="272">
        <f t="shared" si="310"/>
        <v>100</v>
      </c>
    </row>
    <row r="639" spans="1:11" ht="26.25" x14ac:dyDescent="0.25">
      <c r="A639" s="81"/>
      <c r="B639" s="81"/>
      <c r="C639" s="6"/>
      <c r="D639" s="6" t="s">
        <v>445</v>
      </c>
      <c r="E639" s="3" t="s">
        <v>446</v>
      </c>
      <c r="F639" s="71">
        <v>26.5</v>
      </c>
      <c r="G639" s="71">
        <v>26.5</v>
      </c>
      <c r="H639" s="71">
        <v>26.5</v>
      </c>
      <c r="I639" s="71">
        <v>26.5</v>
      </c>
      <c r="J639" s="272">
        <f t="shared" si="308"/>
        <v>100</v>
      </c>
      <c r="K639" s="272">
        <f t="shared" si="310"/>
        <v>100</v>
      </c>
    </row>
    <row r="640" spans="1:11" x14ac:dyDescent="0.25">
      <c r="A640" s="29"/>
      <c r="B640" s="29"/>
      <c r="C640" s="29" t="s">
        <v>414</v>
      </c>
      <c r="D640" s="29"/>
      <c r="E640" s="30" t="s">
        <v>173</v>
      </c>
      <c r="F640" s="66">
        <f t="shared" ref="F640:I641" si="315">F641</f>
        <v>60</v>
      </c>
      <c r="G640" s="66">
        <f t="shared" si="315"/>
        <v>60</v>
      </c>
      <c r="H640" s="66">
        <f t="shared" si="315"/>
        <v>0</v>
      </c>
      <c r="I640" s="66">
        <f t="shared" si="315"/>
        <v>0</v>
      </c>
      <c r="J640" s="268">
        <f t="shared" si="308"/>
        <v>0</v>
      </c>
      <c r="K640" s="268"/>
    </row>
    <row r="641" spans="1:11" ht="26.25" x14ac:dyDescent="0.25">
      <c r="A641" s="31"/>
      <c r="B641" s="31"/>
      <c r="C641" s="31" t="s">
        <v>415</v>
      </c>
      <c r="D641" s="31"/>
      <c r="E641" s="32" t="s">
        <v>174</v>
      </c>
      <c r="F641" s="63">
        <f t="shared" si="315"/>
        <v>60</v>
      </c>
      <c r="G641" s="63">
        <f t="shared" si="315"/>
        <v>60</v>
      </c>
      <c r="H641" s="63">
        <f t="shared" si="315"/>
        <v>0</v>
      </c>
      <c r="I641" s="63">
        <f t="shared" si="315"/>
        <v>0</v>
      </c>
      <c r="J641" s="269">
        <f t="shared" si="308"/>
        <v>0</v>
      </c>
      <c r="K641" s="269"/>
    </row>
    <row r="642" spans="1:11" ht="26.25" x14ac:dyDescent="0.25">
      <c r="A642" s="81"/>
      <c r="B642" s="81"/>
      <c r="C642" s="6" t="s">
        <v>455</v>
      </c>
      <c r="D642" s="6"/>
      <c r="E642" s="3" t="s">
        <v>637</v>
      </c>
      <c r="F642" s="62">
        <v>60</v>
      </c>
      <c r="G642" s="62">
        <v>60</v>
      </c>
      <c r="H642" s="62">
        <v>0</v>
      </c>
      <c r="I642" s="62">
        <v>0</v>
      </c>
      <c r="J642" s="270">
        <f t="shared" si="308"/>
        <v>0</v>
      </c>
      <c r="K642" s="270"/>
    </row>
    <row r="643" spans="1:11" ht="26.25" x14ac:dyDescent="0.25">
      <c r="A643" s="81"/>
      <c r="B643" s="81"/>
      <c r="C643" s="6"/>
      <c r="D643" s="6" t="s">
        <v>445</v>
      </c>
      <c r="E643" s="3" t="s">
        <v>446</v>
      </c>
      <c r="F643" s="62">
        <v>60</v>
      </c>
      <c r="G643" s="62">
        <v>60</v>
      </c>
      <c r="H643" s="62">
        <v>0</v>
      </c>
      <c r="I643" s="62">
        <v>0</v>
      </c>
      <c r="J643" s="270">
        <f t="shared" si="308"/>
        <v>0</v>
      </c>
      <c r="K643" s="270"/>
    </row>
    <row r="644" spans="1:11" x14ac:dyDescent="0.25">
      <c r="A644" s="140"/>
      <c r="B644" s="17" t="s">
        <v>564</v>
      </c>
      <c r="C644" s="92"/>
      <c r="D644" s="91"/>
      <c r="E644" s="85" t="s">
        <v>565</v>
      </c>
      <c r="F644" s="65">
        <f>F645+F652+F662</f>
        <v>19869.3</v>
      </c>
      <c r="G644" s="65">
        <f>G645+G652+G662</f>
        <v>19869.3</v>
      </c>
      <c r="H644" s="65">
        <f>H645+H652+H662</f>
        <v>3910</v>
      </c>
      <c r="I644" s="65">
        <f>I645+I652+I662</f>
        <v>3910</v>
      </c>
      <c r="J644" s="271">
        <f t="shared" si="308"/>
        <v>19.678599648704285</v>
      </c>
      <c r="K644" s="271">
        <f t="shared" si="310"/>
        <v>100</v>
      </c>
    </row>
    <row r="645" spans="1:11" x14ac:dyDescent="0.25">
      <c r="A645" s="140"/>
      <c r="B645" s="17" t="s">
        <v>587</v>
      </c>
      <c r="C645" s="92"/>
      <c r="D645" s="91"/>
      <c r="E645" s="85" t="s">
        <v>588</v>
      </c>
      <c r="F645" s="65">
        <f t="shared" ref="F645:I650" si="316">F646</f>
        <v>19445.100000000002</v>
      </c>
      <c r="G645" s="65">
        <f t="shared" si="316"/>
        <v>19445.100000000002</v>
      </c>
      <c r="H645" s="65">
        <f t="shared" si="316"/>
        <v>3900</v>
      </c>
      <c r="I645" s="65">
        <f t="shared" si="316"/>
        <v>3900</v>
      </c>
      <c r="J645" s="271">
        <f t="shared" si="308"/>
        <v>20.056466667695201</v>
      </c>
      <c r="K645" s="271">
        <f t="shared" si="310"/>
        <v>100</v>
      </c>
    </row>
    <row r="646" spans="1:11" x14ac:dyDescent="0.25">
      <c r="A646" s="140"/>
      <c r="B646" s="17"/>
      <c r="C646" s="92" t="s">
        <v>3</v>
      </c>
      <c r="D646" s="17"/>
      <c r="E646" s="112" t="s">
        <v>4</v>
      </c>
      <c r="F646" s="65">
        <f t="shared" si="316"/>
        <v>19445.100000000002</v>
      </c>
      <c r="G646" s="65">
        <f t="shared" si="316"/>
        <v>19445.100000000002</v>
      </c>
      <c r="H646" s="65">
        <f t="shared" si="316"/>
        <v>3900</v>
      </c>
      <c r="I646" s="65">
        <f t="shared" si="316"/>
        <v>3900</v>
      </c>
      <c r="J646" s="271">
        <f t="shared" si="308"/>
        <v>20.056466667695201</v>
      </c>
      <c r="K646" s="271">
        <f t="shared" si="310"/>
        <v>100</v>
      </c>
    </row>
    <row r="647" spans="1:11" ht="25.5" x14ac:dyDescent="0.25">
      <c r="A647" s="94"/>
      <c r="B647" s="95"/>
      <c r="C647" s="96" t="s">
        <v>201</v>
      </c>
      <c r="D647" s="95"/>
      <c r="E647" s="97" t="s">
        <v>202</v>
      </c>
      <c r="F647" s="98">
        <f t="shared" si="316"/>
        <v>19445.100000000002</v>
      </c>
      <c r="G647" s="98">
        <f t="shared" si="316"/>
        <v>19445.100000000002</v>
      </c>
      <c r="H647" s="98">
        <f t="shared" si="316"/>
        <v>3900</v>
      </c>
      <c r="I647" s="98">
        <f t="shared" si="316"/>
        <v>3900</v>
      </c>
      <c r="J647" s="267">
        <f t="shared" si="308"/>
        <v>20.056466667695201</v>
      </c>
      <c r="K647" s="267">
        <f t="shared" si="310"/>
        <v>100</v>
      </c>
    </row>
    <row r="648" spans="1:11" ht="26.25" x14ac:dyDescent="0.25">
      <c r="A648" s="29"/>
      <c r="B648" s="29"/>
      <c r="C648" s="29" t="s">
        <v>203</v>
      </c>
      <c r="D648" s="29"/>
      <c r="E648" s="30" t="s">
        <v>204</v>
      </c>
      <c r="F648" s="66">
        <f t="shared" si="316"/>
        <v>19445.100000000002</v>
      </c>
      <c r="G648" s="66">
        <f t="shared" si="316"/>
        <v>19445.100000000002</v>
      </c>
      <c r="H648" s="66">
        <f t="shared" si="316"/>
        <v>3900</v>
      </c>
      <c r="I648" s="66">
        <f t="shared" si="316"/>
        <v>3900</v>
      </c>
      <c r="J648" s="268">
        <f t="shared" si="308"/>
        <v>20.056466667695201</v>
      </c>
      <c r="K648" s="268">
        <f t="shared" si="310"/>
        <v>100</v>
      </c>
    </row>
    <row r="649" spans="1:11" ht="26.25" x14ac:dyDescent="0.25">
      <c r="A649" s="31"/>
      <c r="B649" s="31"/>
      <c r="C649" s="31" t="s">
        <v>216</v>
      </c>
      <c r="D649" s="31"/>
      <c r="E649" s="32" t="s">
        <v>217</v>
      </c>
      <c r="F649" s="63">
        <f t="shared" si="316"/>
        <v>19445.100000000002</v>
      </c>
      <c r="G649" s="63">
        <f t="shared" si="316"/>
        <v>19445.100000000002</v>
      </c>
      <c r="H649" s="63">
        <f t="shared" si="316"/>
        <v>3900</v>
      </c>
      <c r="I649" s="63">
        <f t="shared" si="316"/>
        <v>3900</v>
      </c>
      <c r="J649" s="269">
        <f t="shared" si="308"/>
        <v>20.056466667695201</v>
      </c>
      <c r="K649" s="269">
        <f t="shared" si="310"/>
        <v>100</v>
      </c>
    </row>
    <row r="650" spans="1:11" x14ac:dyDescent="0.25">
      <c r="A650" s="81"/>
      <c r="B650" s="81"/>
      <c r="C650" s="6" t="s">
        <v>218</v>
      </c>
      <c r="D650" s="6"/>
      <c r="E650" s="8" t="s">
        <v>419</v>
      </c>
      <c r="F650" s="62">
        <f t="shared" si="316"/>
        <v>19445.100000000002</v>
      </c>
      <c r="G650" s="62">
        <f t="shared" si="316"/>
        <v>19445.100000000002</v>
      </c>
      <c r="H650" s="62">
        <f t="shared" si="316"/>
        <v>3900</v>
      </c>
      <c r="I650" s="62">
        <f t="shared" si="316"/>
        <v>3900</v>
      </c>
      <c r="J650" s="270">
        <f t="shared" si="308"/>
        <v>20.056466667695201</v>
      </c>
      <c r="K650" s="270">
        <f t="shared" si="310"/>
        <v>100</v>
      </c>
    </row>
    <row r="651" spans="1:11" ht="26.25" x14ac:dyDescent="0.25">
      <c r="A651" s="81"/>
      <c r="B651" s="81"/>
      <c r="C651" s="6"/>
      <c r="D651" s="6" t="s">
        <v>445</v>
      </c>
      <c r="E651" s="3" t="s">
        <v>446</v>
      </c>
      <c r="F651" s="62">
        <f>19464.2-19.1</f>
        <v>19445.100000000002</v>
      </c>
      <c r="G651" s="62">
        <f t="shared" ref="G651" si="317">19464.2-19.1</f>
        <v>19445.100000000002</v>
      </c>
      <c r="H651" s="62">
        <v>3900</v>
      </c>
      <c r="I651" s="62">
        <v>3900</v>
      </c>
      <c r="J651" s="270">
        <f t="shared" si="308"/>
        <v>20.056466667695201</v>
      </c>
      <c r="K651" s="270">
        <f t="shared" si="310"/>
        <v>100</v>
      </c>
    </row>
    <row r="652" spans="1:11" x14ac:dyDescent="0.25">
      <c r="A652" s="139"/>
      <c r="B652" s="17" t="s">
        <v>589</v>
      </c>
      <c r="C652" s="92"/>
      <c r="D652" s="17"/>
      <c r="E652" s="85" t="s">
        <v>590</v>
      </c>
      <c r="F652" s="65">
        <f t="shared" ref="F652:I653" si="318">F653</f>
        <v>291.60000000000002</v>
      </c>
      <c r="G652" s="65">
        <f t="shared" si="318"/>
        <v>291.60000000000002</v>
      </c>
      <c r="H652" s="65">
        <f t="shared" si="318"/>
        <v>10</v>
      </c>
      <c r="I652" s="65">
        <f t="shared" si="318"/>
        <v>10</v>
      </c>
      <c r="J652" s="271">
        <f t="shared" si="308"/>
        <v>3.4293552812071324</v>
      </c>
      <c r="K652" s="271">
        <f t="shared" si="310"/>
        <v>100</v>
      </c>
    </row>
    <row r="653" spans="1:11" x14ac:dyDescent="0.25">
      <c r="A653" s="139"/>
      <c r="B653" s="17"/>
      <c r="C653" s="92" t="s">
        <v>3</v>
      </c>
      <c r="D653" s="17"/>
      <c r="E653" s="112" t="s">
        <v>4</v>
      </c>
      <c r="F653" s="65">
        <f t="shared" si="318"/>
        <v>291.60000000000002</v>
      </c>
      <c r="G653" s="65">
        <f t="shared" si="318"/>
        <v>291.60000000000002</v>
      </c>
      <c r="H653" s="65">
        <f t="shared" si="318"/>
        <v>10</v>
      </c>
      <c r="I653" s="65">
        <f t="shared" si="318"/>
        <v>10</v>
      </c>
      <c r="J653" s="271">
        <f t="shared" si="308"/>
        <v>3.4293552812071324</v>
      </c>
      <c r="K653" s="271">
        <f t="shared" si="310"/>
        <v>100</v>
      </c>
    </row>
    <row r="654" spans="1:11" ht="25.5" x14ac:dyDescent="0.25">
      <c r="A654" s="94"/>
      <c r="B654" s="95"/>
      <c r="C654" s="96" t="s">
        <v>201</v>
      </c>
      <c r="D654" s="95"/>
      <c r="E654" s="97" t="s">
        <v>202</v>
      </c>
      <c r="F654" s="98">
        <f t="shared" ref="F654:I655" si="319">F655</f>
        <v>291.60000000000002</v>
      </c>
      <c r="G654" s="98">
        <f t="shared" si="319"/>
        <v>291.60000000000002</v>
      </c>
      <c r="H654" s="98">
        <f t="shared" si="319"/>
        <v>10</v>
      </c>
      <c r="I654" s="98">
        <f t="shared" si="319"/>
        <v>10</v>
      </c>
      <c r="J654" s="267">
        <f t="shared" si="308"/>
        <v>3.4293552812071324</v>
      </c>
      <c r="K654" s="267">
        <f t="shared" si="310"/>
        <v>100</v>
      </c>
    </row>
    <row r="655" spans="1:11" x14ac:dyDescent="0.25">
      <c r="A655" s="29"/>
      <c r="B655" s="29"/>
      <c r="C655" s="29" t="s">
        <v>233</v>
      </c>
      <c r="D655" s="29"/>
      <c r="E655" s="30" t="s">
        <v>234</v>
      </c>
      <c r="F655" s="66">
        <f t="shared" si="319"/>
        <v>291.60000000000002</v>
      </c>
      <c r="G655" s="66">
        <f t="shared" si="319"/>
        <v>291.60000000000002</v>
      </c>
      <c r="H655" s="66">
        <f t="shared" si="319"/>
        <v>10</v>
      </c>
      <c r="I655" s="66">
        <f t="shared" si="319"/>
        <v>10</v>
      </c>
      <c r="J655" s="268">
        <f t="shared" si="308"/>
        <v>3.4293552812071324</v>
      </c>
      <c r="K655" s="268">
        <f t="shared" si="310"/>
        <v>100</v>
      </c>
    </row>
    <row r="656" spans="1:11" x14ac:dyDescent="0.25">
      <c r="A656" s="31"/>
      <c r="B656" s="31"/>
      <c r="C656" s="31" t="s">
        <v>235</v>
      </c>
      <c r="D656" s="31"/>
      <c r="E656" s="32" t="s">
        <v>236</v>
      </c>
      <c r="F656" s="63">
        <f>F657+F659</f>
        <v>291.60000000000002</v>
      </c>
      <c r="G656" s="63">
        <f t="shared" ref="G656:I656" si="320">G657+G659</f>
        <v>291.60000000000002</v>
      </c>
      <c r="H656" s="63">
        <f t="shared" si="320"/>
        <v>10</v>
      </c>
      <c r="I656" s="63">
        <f t="shared" si="320"/>
        <v>10</v>
      </c>
      <c r="J656" s="269">
        <f t="shared" si="308"/>
        <v>3.4293552812071324</v>
      </c>
      <c r="K656" s="269">
        <f t="shared" si="310"/>
        <v>100</v>
      </c>
    </row>
    <row r="657" spans="1:11" ht="64.5" x14ac:dyDescent="0.25">
      <c r="A657" s="81"/>
      <c r="B657" s="81"/>
      <c r="C657" s="6" t="s">
        <v>237</v>
      </c>
      <c r="D657" s="6"/>
      <c r="E657" s="3" t="s">
        <v>238</v>
      </c>
      <c r="F657" s="62">
        <f>F658</f>
        <v>225.1</v>
      </c>
      <c r="G657" s="62">
        <f t="shared" ref="G657:I657" si="321">G658</f>
        <v>225.1</v>
      </c>
      <c r="H657" s="62">
        <f t="shared" si="321"/>
        <v>10</v>
      </c>
      <c r="I657" s="62">
        <f t="shared" si="321"/>
        <v>10</v>
      </c>
      <c r="J657" s="270">
        <f t="shared" si="308"/>
        <v>4.4424700133274104</v>
      </c>
      <c r="K657" s="270">
        <f t="shared" si="310"/>
        <v>100</v>
      </c>
    </row>
    <row r="658" spans="1:11" ht="26.25" x14ac:dyDescent="0.25">
      <c r="A658" s="81"/>
      <c r="B658" s="81"/>
      <c r="C658" s="6"/>
      <c r="D658" s="6" t="s">
        <v>445</v>
      </c>
      <c r="E658" s="3" t="s">
        <v>446</v>
      </c>
      <c r="F658" s="62">
        <f>237-11.9</f>
        <v>225.1</v>
      </c>
      <c r="G658" s="62">
        <f t="shared" ref="G658" si="322">237-11.9</f>
        <v>225.1</v>
      </c>
      <c r="H658" s="62">
        <v>10</v>
      </c>
      <c r="I658" s="62">
        <v>10</v>
      </c>
      <c r="J658" s="270">
        <f t="shared" si="308"/>
        <v>4.4424700133274104</v>
      </c>
      <c r="K658" s="270">
        <f t="shared" si="310"/>
        <v>100</v>
      </c>
    </row>
    <row r="659" spans="1:11" x14ac:dyDescent="0.25">
      <c r="A659" s="81"/>
      <c r="B659" s="81"/>
      <c r="C659" s="16" t="s">
        <v>239</v>
      </c>
      <c r="D659" s="16"/>
      <c r="E659" s="1" t="s">
        <v>240</v>
      </c>
      <c r="F659" s="62">
        <f>F660</f>
        <v>66.5</v>
      </c>
      <c r="G659" s="62">
        <f t="shared" ref="G659:I659" si="323">G660</f>
        <v>66.5</v>
      </c>
      <c r="H659" s="62">
        <f t="shared" si="323"/>
        <v>0</v>
      </c>
      <c r="I659" s="62">
        <f t="shared" si="323"/>
        <v>0</v>
      </c>
      <c r="J659" s="270">
        <f t="shared" si="308"/>
        <v>0</v>
      </c>
      <c r="K659" s="270"/>
    </row>
    <row r="660" spans="1:11" ht="26.25" x14ac:dyDescent="0.25">
      <c r="A660" s="81"/>
      <c r="B660" s="81"/>
      <c r="C660" s="16"/>
      <c r="D660" s="6" t="s">
        <v>445</v>
      </c>
      <c r="E660" s="3" t="s">
        <v>446</v>
      </c>
      <c r="F660" s="62">
        <f>F661</f>
        <v>66.5</v>
      </c>
      <c r="G660" s="62">
        <f t="shared" ref="G660:I660" si="324">G661</f>
        <v>66.5</v>
      </c>
      <c r="H660" s="62">
        <f t="shared" si="324"/>
        <v>0</v>
      </c>
      <c r="I660" s="62">
        <f t="shared" si="324"/>
        <v>0</v>
      </c>
      <c r="J660" s="270">
        <f t="shared" si="308"/>
        <v>0</v>
      </c>
      <c r="K660" s="270"/>
    </row>
    <row r="661" spans="1:11" x14ac:dyDescent="0.25">
      <c r="A661" s="81"/>
      <c r="B661" s="81"/>
      <c r="C661" s="6"/>
      <c r="D661" s="6"/>
      <c r="E661" s="1" t="s">
        <v>145</v>
      </c>
      <c r="F661" s="62">
        <f>70-3.5</f>
        <v>66.5</v>
      </c>
      <c r="G661" s="62">
        <f t="shared" ref="G661" si="325">70-3.5</f>
        <v>66.5</v>
      </c>
      <c r="H661" s="62">
        <v>0</v>
      </c>
      <c r="I661" s="62">
        <v>0</v>
      </c>
      <c r="J661" s="270">
        <f t="shared" si="308"/>
        <v>0</v>
      </c>
      <c r="K661" s="270"/>
    </row>
    <row r="662" spans="1:11" x14ac:dyDescent="0.25">
      <c r="A662" s="139"/>
      <c r="B662" s="17" t="s">
        <v>591</v>
      </c>
      <c r="C662" s="92"/>
      <c r="D662" s="17"/>
      <c r="E662" s="112" t="s">
        <v>592</v>
      </c>
      <c r="F662" s="65">
        <f t="shared" ref="F662:I664" si="326">F663</f>
        <v>132.6</v>
      </c>
      <c r="G662" s="65">
        <f t="shared" si="326"/>
        <v>132.6</v>
      </c>
      <c r="H662" s="65">
        <f t="shared" si="326"/>
        <v>0</v>
      </c>
      <c r="I662" s="65">
        <f t="shared" si="326"/>
        <v>0</v>
      </c>
      <c r="J662" s="271">
        <f t="shared" si="308"/>
        <v>0</v>
      </c>
      <c r="K662" s="271"/>
    </row>
    <row r="663" spans="1:11" x14ac:dyDescent="0.25">
      <c r="A663" s="139"/>
      <c r="B663" s="17"/>
      <c r="C663" s="92" t="s">
        <v>3</v>
      </c>
      <c r="D663" s="17"/>
      <c r="E663" s="112" t="s">
        <v>4</v>
      </c>
      <c r="F663" s="65">
        <f t="shared" si="326"/>
        <v>132.6</v>
      </c>
      <c r="G663" s="65">
        <f t="shared" si="326"/>
        <v>132.6</v>
      </c>
      <c r="H663" s="65">
        <f t="shared" si="326"/>
        <v>0</v>
      </c>
      <c r="I663" s="65">
        <f t="shared" si="326"/>
        <v>0</v>
      </c>
      <c r="J663" s="271">
        <f t="shared" si="308"/>
        <v>0</v>
      </c>
      <c r="K663" s="271"/>
    </row>
    <row r="664" spans="1:11" ht="25.5" x14ac:dyDescent="0.25">
      <c r="A664" s="94"/>
      <c r="B664" s="95"/>
      <c r="C664" s="96" t="s">
        <v>55</v>
      </c>
      <c r="D664" s="95"/>
      <c r="E664" s="97" t="s">
        <v>56</v>
      </c>
      <c r="F664" s="98">
        <f t="shared" si="326"/>
        <v>132.6</v>
      </c>
      <c r="G664" s="98">
        <f t="shared" si="326"/>
        <v>132.6</v>
      </c>
      <c r="H664" s="98">
        <f t="shared" si="326"/>
        <v>0</v>
      </c>
      <c r="I664" s="98">
        <f t="shared" si="326"/>
        <v>0</v>
      </c>
      <c r="J664" s="267">
        <f t="shared" si="308"/>
        <v>0</v>
      </c>
      <c r="K664" s="267"/>
    </row>
    <row r="665" spans="1:11" x14ac:dyDescent="0.25">
      <c r="A665" s="29"/>
      <c r="B665" s="29"/>
      <c r="C665" s="29" t="s">
        <v>117</v>
      </c>
      <c r="D665" s="29"/>
      <c r="E665" s="33" t="s">
        <v>118</v>
      </c>
      <c r="F665" s="66">
        <f t="shared" ref="F665:I667" si="327">F666</f>
        <v>132.6</v>
      </c>
      <c r="G665" s="66">
        <f t="shared" si="327"/>
        <v>132.6</v>
      </c>
      <c r="H665" s="66">
        <f t="shared" si="327"/>
        <v>0</v>
      </c>
      <c r="I665" s="66">
        <f t="shared" si="327"/>
        <v>0</v>
      </c>
      <c r="J665" s="268">
        <f t="shared" si="308"/>
        <v>0</v>
      </c>
      <c r="K665" s="268"/>
    </row>
    <row r="666" spans="1:11" ht="26.25" x14ac:dyDescent="0.25">
      <c r="A666" s="31"/>
      <c r="B666" s="31"/>
      <c r="C666" s="31" t="s">
        <v>119</v>
      </c>
      <c r="D666" s="31"/>
      <c r="E666" s="32" t="s">
        <v>120</v>
      </c>
      <c r="F666" s="63">
        <f>F667</f>
        <v>132.6</v>
      </c>
      <c r="G666" s="63">
        <f t="shared" si="327"/>
        <v>132.6</v>
      </c>
      <c r="H666" s="63">
        <f t="shared" si="327"/>
        <v>0</v>
      </c>
      <c r="I666" s="63">
        <f t="shared" si="327"/>
        <v>0</v>
      </c>
      <c r="J666" s="269">
        <f t="shared" si="308"/>
        <v>0</v>
      </c>
      <c r="K666" s="269"/>
    </row>
    <row r="667" spans="1:11" ht="26.25" x14ac:dyDescent="0.25">
      <c r="A667" s="81"/>
      <c r="B667" s="81"/>
      <c r="C667" s="6" t="s">
        <v>123</v>
      </c>
      <c r="D667" s="6"/>
      <c r="E667" s="3" t="s">
        <v>124</v>
      </c>
      <c r="F667" s="62">
        <f>F668</f>
        <v>132.6</v>
      </c>
      <c r="G667" s="62">
        <f t="shared" si="327"/>
        <v>132.6</v>
      </c>
      <c r="H667" s="62">
        <f t="shared" si="327"/>
        <v>0</v>
      </c>
      <c r="I667" s="62">
        <f t="shared" si="327"/>
        <v>0</v>
      </c>
      <c r="J667" s="270">
        <f t="shared" si="308"/>
        <v>0</v>
      </c>
      <c r="K667" s="270"/>
    </row>
    <row r="668" spans="1:11" ht="26.25" x14ac:dyDescent="0.25">
      <c r="A668" s="81"/>
      <c r="B668" s="81"/>
      <c r="C668" s="6"/>
      <c r="D668" s="6" t="s">
        <v>445</v>
      </c>
      <c r="E668" s="3" t="s">
        <v>446</v>
      </c>
      <c r="F668" s="62">
        <v>132.6</v>
      </c>
      <c r="G668" s="62">
        <v>132.6</v>
      </c>
      <c r="H668" s="62">
        <v>0</v>
      </c>
      <c r="I668" s="62">
        <v>0</v>
      </c>
      <c r="J668" s="270">
        <f t="shared" si="308"/>
        <v>0</v>
      </c>
      <c r="K668" s="270"/>
    </row>
    <row r="669" spans="1:11" x14ac:dyDescent="0.25">
      <c r="A669" s="91"/>
      <c r="B669" s="17" t="s">
        <v>568</v>
      </c>
      <c r="C669" s="92"/>
      <c r="D669" s="91"/>
      <c r="E669" s="85" t="s">
        <v>569</v>
      </c>
      <c r="F669" s="65">
        <f>F670+F700</f>
        <v>74433.857889999999</v>
      </c>
      <c r="G669" s="65">
        <f>G670+G700</f>
        <v>74486.48947</v>
      </c>
      <c r="H669" s="65">
        <f>H670+H700</f>
        <v>14236.684209999999</v>
      </c>
      <c r="I669" s="65">
        <f>I670+I700</f>
        <v>14226.310659999999</v>
      </c>
      <c r="J669" s="271">
        <f t="shared" si="308"/>
        <v>19.09918263194529</v>
      </c>
      <c r="K669" s="271">
        <f t="shared" si="310"/>
        <v>99.927135069887171</v>
      </c>
    </row>
    <row r="670" spans="1:11" x14ac:dyDescent="0.25">
      <c r="A670" s="60"/>
      <c r="B670" s="17" t="s">
        <v>597</v>
      </c>
      <c r="C670" s="92"/>
      <c r="D670" s="91"/>
      <c r="E670" s="85" t="s">
        <v>570</v>
      </c>
      <c r="F670" s="65">
        <f t="shared" ref="F670:I672" si="328">F671</f>
        <v>68972.857889999999</v>
      </c>
      <c r="G670" s="65">
        <f t="shared" si="328"/>
        <v>69025.48947</v>
      </c>
      <c r="H670" s="65">
        <f t="shared" si="328"/>
        <v>13513.684209999999</v>
      </c>
      <c r="I670" s="65">
        <f t="shared" si="328"/>
        <v>13513.684209999999</v>
      </c>
      <c r="J670" s="271">
        <f t="shared" si="308"/>
        <v>19.577817287153529</v>
      </c>
      <c r="K670" s="271">
        <f t="shared" si="310"/>
        <v>100</v>
      </c>
    </row>
    <row r="671" spans="1:11" x14ac:dyDescent="0.25">
      <c r="A671" s="60"/>
      <c r="B671" s="17"/>
      <c r="C671" s="92" t="s">
        <v>3</v>
      </c>
      <c r="D671" s="17"/>
      <c r="E671" s="112" t="s">
        <v>4</v>
      </c>
      <c r="F671" s="65">
        <f t="shared" si="328"/>
        <v>68972.857889999999</v>
      </c>
      <c r="G671" s="65">
        <f t="shared" si="328"/>
        <v>69025.48947</v>
      </c>
      <c r="H671" s="65">
        <f t="shared" si="328"/>
        <v>13513.684209999999</v>
      </c>
      <c r="I671" s="65">
        <f t="shared" si="328"/>
        <v>13513.684209999999</v>
      </c>
      <c r="J671" s="271">
        <f t="shared" si="308"/>
        <v>19.577817287153529</v>
      </c>
      <c r="K671" s="271">
        <f t="shared" si="310"/>
        <v>100</v>
      </c>
    </row>
    <row r="672" spans="1:11" ht="25.5" x14ac:dyDescent="0.25">
      <c r="A672" s="94"/>
      <c r="B672" s="95"/>
      <c r="C672" s="96" t="s">
        <v>201</v>
      </c>
      <c r="D672" s="95"/>
      <c r="E672" s="97" t="s">
        <v>202</v>
      </c>
      <c r="F672" s="98">
        <f>F673</f>
        <v>68972.857889999999</v>
      </c>
      <c r="G672" s="98">
        <f t="shared" si="328"/>
        <v>69025.48947</v>
      </c>
      <c r="H672" s="98">
        <f t="shared" si="328"/>
        <v>13513.684209999999</v>
      </c>
      <c r="I672" s="98">
        <f t="shared" si="328"/>
        <v>13513.684209999999</v>
      </c>
      <c r="J672" s="267">
        <f t="shared" si="308"/>
        <v>19.577817287153529</v>
      </c>
      <c r="K672" s="267">
        <f t="shared" si="310"/>
        <v>100</v>
      </c>
    </row>
    <row r="673" spans="1:11" ht="26.25" x14ac:dyDescent="0.25">
      <c r="A673" s="29"/>
      <c r="B673" s="29"/>
      <c r="C673" s="29" t="s">
        <v>203</v>
      </c>
      <c r="D673" s="29"/>
      <c r="E673" s="30" t="s">
        <v>204</v>
      </c>
      <c r="F673" s="66">
        <f>F674+F677+F682+F685+F691</f>
        <v>68972.857889999999</v>
      </c>
      <c r="G673" s="66">
        <f>G674+G677+G682+G685+G691</f>
        <v>69025.48947</v>
      </c>
      <c r="H673" s="66">
        <f>H674+H677+H682+H685+H691</f>
        <v>13513.684209999999</v>
      </c>
      <c r="I673" s="66">
        <f>I674+I677+I682+I685+I691</f>
        <v>13513.684209999999</v>
      </c>
      <c r="J673" s="268">
        <f t="shared" si="308"/>
        <v>19.577817287153529</v>
      </c>
      <c r="K673" s="268">
        <f t="shared" si="310"/>
        <v>100</v>
      </c>
    </row>
    <row r="674" spans="1:11" ht="39" x14ac:dyDescent="0.25">
      <c r="A674" s="31"/>
      <c r="B674" s="31"/>
      <c r="C674" s="31" t="s">
        <v>205</v>
      </c>
      <c r="D674" s="31"/>
      <c r="E674" s="32" t="s">
        <v>206</v>
      </c>
      <c r="F674" s="63">
        <f t="shared" ref="F674:I675" si="329">F675</f>
        <v>46407.7</v>
      </c>
      <c r="G674" s="63">
        <f t="shared" si="329"/>
        <v>46407.7</v>
      </c>
      <c r="H674" s="63">
        <f t="shared" si="329"/>
        <v>9280</v>
      </c>
      <c r="I674" s="63">
        <f t="shared" si="329"/>
        <v>9280</v>
      </c>
      <c r="J674" s="269">
        <f t="shared" si="308"/>
        <v>19.99668158516798</v>
      </c>
      <c r="K674" s="269">
        <f t="shared" si="310"/>
        <v>100</v>
      </c>
    </row>
    <row r="675" spans="1:11" x14ac:dyDescent="0.25">
      <c r="A675" s="6"/>
      <c r="B675" s="6"/>
      <c r="C675" s="6" t="s">
        <v>207</v>
      </c>
      <c r="D675" s="6"/>
      <c r="E675" s="8" t="s">
        <v>416</v>
      </c>
      <c r="F675" s="62">
        <f t="shared" si="329"/>
        <v>46407.7</v>
      </c>
      <c r="G675" s="62">
        <f t="shared" si="329"/>
        <v>46407.7</v>
      </c>
      <c r="H675" s="62">
        <f t="shared" si="329"/>
        <v>9280</v>
      </c>
      <c r="I675" s="62">
        <f t="shared" si="329"/>
        <v>9280</v>
      </c>
      <c r="J675" s="270">
        <f t="shared" si="308"/>
        <v>19.99668158516798</v>
      </c>
      <c r="K675" s="270">
        <f t="shared" si="310"/>
        <v>100</v>
      </c>
    </row>
    <row r="676" spans="1:11" ht="26.25" x14ac:dyDescent="0.25">
      <c r="A676" s="6"/>
      <c r="B676" s="6"/>
      <c r="C676" s="6"/>
      <c r="D676" s="6" t="s">
        <v>445</v>
      </c>
      <c r="E676" s="3" t="s">
        <v>446</v>
      </c>
      <c r="F676" s="62">
        <v>46407.7</v>
      </c>
      <c r="G676" s="62">
        <v>46407.7</v>
      </c>
      <c r="H676" s="62">
        <v>9280</v>
      </c>
      <c r="I676" s="62">
        <v>9280</v>
      </c>
      <c r="J676" s="270">
        <f t="shared" si="308"/>
        <v>19.99668158516798</v>
      </c>
      <c r="K676" s="270">
        <f t="shared" si="310"/>
        <v>100</v>
      </c>
    </row>
    <row r="677" spans="1:11" x14ac:dyDescent="0.25">
      <c r="A677" s="31"/>
      <c r="B677" s="31"/>
      <c r="C677" s="31" t="s">
        <v>208</v>
      </c>
      <c r="D677" s="31"/>
      <c r="E677" s="32" t="s">
        <v>209</v>
      </c>
      <c r="F677" s="63">
        <f>F678+F680</f>
        <v>19129.8</v>
      </c>
      <c r="G677" s="63">
        <f t="shared" ref="G677:I677" si="330">G678+G680</f>
        <v>19129.8</v>
      </c>
      <c r="H677" s="63">
        <f t="shared" si="330"/>
        <v>3851</v>
      </c>
      <c r="I677" s="63">
        <f t="shared" si="330"/>
        <v>3851</v>
      </c>
      <c r="J677" s="269">
        <f t="shared" si="308"/>
        <v>20.130895252433376</v>
      </c>
      <c r="K677" s="269">
        <f t="shared" si="310"/>
        <v>100</v>
      </c>
    </row>
    <row r="678" spans="1:11" ht="26.25" x14ac:dyDescent="0.25">
      <c r="A678" s="6"/>
      <c r="B678" s="6"/>
      <c r="C678" s="6" t="s">
        <v>210</v>
      </c>
      <c r="D678" s="6"/>
      <c r="E678" s="8" t="s">
        <v>417</v>
      </c>
      <c r="F678" s="62">
        <f>F679</f>
        <v>18629.8</v>
      </c>
      <c r="G678" s="62">
        <f t="shared" ref="G678:I678" si="331">G679</f>
        <v>18629.8</v>
      </c>
      <c r="H678" s="62">
        <f t="shared" si="331"/>
        <v>3726</v>
      </c>
      <c r="I678" s="62">
        <f t="shared" si="331"/>
        <v>3726</v>
      </c>
      <c r="J678" s="270">
        <f t="shared" si="308"/>
        <v>20.000214709766073</v>
      </c>
      <c r="K678" s="270">
        <f t="shared" si="310"/>
        <v>100</v>
      </c>
    </row>
    <row r="679" spans="1:11" ht="26.25" x14ac:dyDescent="0.25">
      <c r="A679" s="6"/>
      <c r="B679" s="6"/>
      <c r="C679" s="6"/>
      <c r="D679" s="6" t="s">
        <v>445</v>
      </c>
      <c r="E679" s="3" t="s">
        <v>446</v>
      </c>
      <c r="F679" s="62">
        <f>18743-113.2</f>
        <v>18629.8</v>
      </c>
      <c r="G679" s="62">
        <f t="shared" ref="G679" si="332">18743-113.2</f>
        <v>18629.8</v>
      </c>
      <c r="H679" s="62">
        <v>3726</v>
      </c>
      <c r="I679" s="62">
        <v>3726</v>
      </c>
      <c r="J679" s="270">
        <f t="shared" si="308"/>
        <v>20.000214709766073</v>
      </c>
      <c r="K679" s="270">
        <f t="shared" si="310"/>
        <v>100</v>
      </c>
    </row>
    <row r="680" spans="1:11" x14ac:dyDescent="0.25">
      <c r="A680" s="6"/>
      <c r="B680" s="6"/>
      <c r="C680" s="6" t="s">
        <v>211</v>
      </c>
      <c r="D680" s="6"/>
      <c r="E680" s="8" t="s">
        <v>212</v>
      </c>
      <c r="F680" s="62">
        <v>500</v>
      </c>
      <c r="G680" s="62">
        <v>500</v>
      </c>
      <c r="H680" s="62">
        <f>H681</f>
        <v>125</v>
      </c>
      <c r="I680" s="62">
        <f>I681</f>
        <v>125</v>
      </c>
      <c r="J680" s="270">
        <f t="shared" ref="J680:J740" si="333">I680/G680*100</f>
        <v>25</v>
      </c>
      <c r="K680" s="270">
        <f t="shared" ref="K680:K740" si="334">I680/H680*100</f>
        <v>100</v>
      </c>
    </row>
    <row r="681" spans="1:11" ht="26.25" x14ac:dyDescent="0.25">
      <c r="A681" s="6"/>
      <c r="B681" s="6"/>
      <c r="C681" s="6"/>
      <c r="D681" s="6" t="s">
        <v>445</v>
      </c>
      <c r="E681" s="3" t="s">
        <v>446</v>
      </c>
      <c r="F681" s="62">
        <v>500</v>
      </c>
      <c r="G681" s="62">
        <v>500</v>
      </c>
      <c r="H681" s="62">
        <v>125</v>
      </c>
      <c r="I681" s="62">
        <v>125</v>
      </c>
      <c r="J681" s="270">
        <f t="shared" si="333"/>
        <v>25</v>
      </c>
      <c r="K681" s="270">
        <f t="shared" si="334"/>
        <v>100</v>
      </c>
    </row>
    <row r="682" spans="1:11" ht="26.25" x14ac:dyDescent="0.25">
      <c r="A682" s="31"/>
      <c r="B682" s="31"/>
      <c r="C682" s="31" t="s">
        <v>213</v>
      </c>
      <c r="D682" s="31"/>
      <c r="E682" s="32" t="s">
        <v>214</v>
      </c>
      <c r="F682" s="63">
        <f t="shared" ref="F682:I683" si="335">F683</f>
        <v>1422</v>
      </c>
      <c r="G682" s="63">
        <f t="shared" si="335"/>
        <v>1422</v>
      </c>
      <c r="H682" s="63">
        <f t="shared" si="335"/>
        <v>330</v>
      </c>
      <c r="I682" s="63">
        <f t="shared" si="335"/>
        <v>330</v>
      </c>
      <c r="J682" s="269">
        <f t="shared" si="333"/>
        <v>23.206751054852319</v>
      </c>
      <c r="K682" s="269">
        <f t="shared" si="334"/>
        <v>100</v>
      </c>
    </row>
    <row r="683" spans="1:11" x14ac:dyDescent="0.25">
      <c r="A683" s="6"/>
      <c r="B683" s="6"/>
      <c r="C683" s="6" t="s">
        <v>215</v>
      </c>
      <c r="D683" s="6"/>
      <c r="E683" s="8" t="s">
        <v>418</v>
      </c>
      <c r="F683" s="62">
        <f t="shared" si="335"/>
        <v>1422</v>
      </c>
      <c r="G683" s="62">
        <f t="shared" si="335"/>
        <v>1422</v>
      </c>
      <c r="H683" s="62">
        <f t="shared" si="335"/>
        <v>330</v>
      </c>
      <c r="I683" s="62">
        <f t="shared" si="335"/>
        <v>330</v>
      </c>
      <c r="J683" s="270">
        <f t="shared" si="333"/>
        <v>23.206751054852319</v>
      </c>
      <c r="K683" s="270">
        <f t="shared" si="334"/>
        <v>100</v>
      </c>
    </row>
    <row r="684" spans="1:11" ht="26.25" x14ac:dyDescent="0.25">
      <c r="A684" s="6"/>
      <c r="B684" s="6"/>
      <c r="C684" s="6"/>
      <c r="D684" s="6" t="s">
        <v>445</v>
      </c>
      <c r="E684" s="3" t="s">
        <v>446</v>
      </c>
      <c r="F684" s="62">
        <f>1427.3-5.3</f>
        <v>1422</v>
      </c>
      <c r="G684" s="62">
        <f t="shared" ref="G684" si="336">1427.3-5.3</f>
        <v>1422</v>
      </c>
      <c r="H684" s="62">
        <v>330</v>
      </c>
      <c r="I684" s="62">
        <v>330</v>
      </c>
      <c r="J684" s="270">
        <f t="shared" si="333"/>
        <v>23.206751054852319</v>
      </c>
      <c r="K684" s="270">
        <f t="shared" si="334"/>
        <v>100</v>
      </c>
    </row>
    <row r="685" spans="1:11" s="47" customFormat="1" ht="39" x14ac:dyDescent="0.25">
      <c r="A685" s="31"/>
      <c r="B685" s="31"/>
      <c r="C685" s="31" t="s">
        <v>227</v>
      </c>
      <c r="D685" s="31"/>
      <c r="E685" s="45" t="s">
        <v>228</v>
      </c>
      <c r="F685" s="63">
        <f>F686</f>
        <v>2013.2</v>
      </c>
      <c r="G685" s="63">
        <f t="shared" ref="G685:I686" si="337">G686</f>
        <v>2013.2</v>
      </c>
      <c r="H685" s="63">
        <f t="shared" si="337"/>
        <v>0</v>
      </c>
      <c r="I685" s="63">
        <f t="shared" si="337"/>
        <v>0</v>
      </c>
      <c r="J685" s="269">
        <f t="shared" si="333"/>
        <v>0</v>
      </c>
      <c r="K685" s="269"/>
    </row>
    <row r="686" spans="1:11" x14ac:dyDescent="0.25">
      <c r="A686" s="6"/>
      <c r="B686" s="6"/>
      <c r="C686" s="6" t="s">
        <v>621</v>
      </c>
      <c r="D686" s="46"/>
      <c r="E686" s="1" t="s">
        <v>628</v>
      </c>
      <c r="F686" s="64">
        <f>F687</f>
        <v>2013.2</v>
      </c>
      <c r="G686" s="64">
        <f t="shared" si="337"/>
        <v>2013.2</v>
      </c>
      <c r="H686" s="64">
        <f t="shared" si="337"/>
        <v>0</v>
      </c>
      <c r="I686" s="64">
        <f t="shared" si="337"/>
        <v>0</v>
      </c>
      <c r="J686" s="290">
        <f t="shared" si="333"/>
        <v>0</v>
      </c>
      <c r="K686" s="290"/>
    </row>
    <row r="687" spans="1:11" ht="26.25" x14ac:dyDescent="0.25">
      <c r="A687" s="6"/>
      <c r="B687" s="6"/>
      <c r="C687" s="6"/>
      <c r="D687" s="6" t="s">
        <v>445</v>
      </c>
      <c r="E687" s="3" t="s">
        <v>446</v>
      </c>
      <c r="F687" s="64">
        <f>F688</f>
        <v>2013.2</v>
      </c>
      <c r="G687" s="64">
        <f t="shared" ref="G687:I687" si="338">G688</f>
        <v>2013.2</v>
      </c>
      <c r="H687" s="64">
        <f t="shared" si="338"/>
        <v>0</v>
      </c>
      <c r="I687" s="64">
        <f t="shared" si="338"/>
        <v>0</v>
      </c>
      <c r="J687" s="290">
        <f t="shared" si="333"/>
        <v>0</v>
      </c>
      <c r="K687" s="290"/>
    </row>
    <row r="688" spans="1:11" ht="39" x14ac:dyDescent="0.25">
      <c r="A688" s="81"/>
      <c r="B688" s="81"/>
      <c r="C688" s="10"/>
      <c r="D688" s="10"/>
      <c r="E688" s="11" t="s">
        <v>230</v>
      </c>
      <c r="F688" s="68">
        <f>F689+F690</f>
        <v>2013.2</v>
      </c>
      <c r="G688" s="68">
        <f t="shared" ref="G688:I688" si="339">G689+G690</f>
        <v>2013.2</v>
      </c>
      <c r="H688" s="68">
        <f t="shared" si="339"/>
        <v>0</v>
      </c>
      <c r="I688" s="68">
        <f t="shared" si="339"/>
        <v>0</v>
      </c>
      <c r="J688" s="291">
        <f t="shared" si="333"/>
        <v>0</v>
      </c>
      <c r="K688" s="291"/>
    </row>
    <row r="689" spans="1:11" x14ac:dyDescent="0.25">
      <c r="A689" s="81"/>
      <c r="B689" s="81"/>
      <c r="C689" s="12"/>
      <c r="D689" s="6"/>
      <c r="E689" s="1" t="s">
        <v>180</v>
      </c>
      <c r="F689" s="64">
        <v>1509.9</v>
      </c>
      <c r="G689" s="64">
        <v>1509.9</v>
      </c>
      <c r="H689" s="64">
        <v>0</v>
      </c>
      <c r="I689" s="64">
        <v>0</v>
      </c>
      <c r="J689" s="290">
        <f t="shared" si="333"/>
        <v>0</v>
      </c>
      <c r="K689" s="290"/>
    </row>
    <row r="690" spans="1:11" x14ac:dyDescent="0.25">
      <c r="A690" s="81"/>
      <c r="B690" s="81"/>
      <c r="C690" s="12"/>
      <c r="D690" s="6"/>
      <c r="E690" s="3" t="s">
        <v>145</v>
      </c>
      <c r="F690" s="64">
        <v>503.3</v>
      </c>
      <c r="G690" s="64">
        <v>503.3</v>
      </c>
      <c r="H690" s="64">
        <v>0</v>
      </c>
      <c r="I690" s="64">
        <v>0</v>
      </c>
      <c r="J690" s="290">
        <f t="shared" si="333"/>
        <v>0</v>
      </c>
      <c r="K690" s="290"/>
    </row>
    <row r="691" spans="1:11" x14ac:dyDescent="0.25">
      <c r="A691" s="141"/>
      <c r="B691" s="141"/>
      <c r="C691" s="14" t="s">
        <v>231</v>
      </c>
      <c r="D691" s="14"/>
      <c r="E691" s="15" t="s">
        <v>232</v>
      </c>
      <c r="F691" s="67">
        <f>F692+F697</f>
        <v>0.15789</v>
      </c>
      <c r="G691" s="67">
        <f t="shared" ref="G691:I691" si="340">G692+G697</f>
        <v>52.789470000000001</v>
      </c>
      <c r="H691" s="67">
        <f t="shared" si="340"/>
        <v>52.68421</v>
      </c>
      <c r="I691" s="67">
        <f t="shared" si="340"/>
        <v>52.68421</v>
      </c>
      <c r="J691" s="292">
        <f t="shared" si="333"/>
        <v>99.80060417352172</v>
      </c>
      <c r="K691" s="292">
        <f t="shared" si="334"/>
        <v>100</v>
      </c>
    </row>
    <row r="692" spans="1:11" ht="25.5" x14ac:dyDescent="0.25">
      <c r="A692" s="81"/>
      <c r="B692" s="81"/>
      <c r="C692" s="16" t="s">
        <v>459</v>
      </c>
      <c r="D692" s="16"/>
      <c r="E692" s="7" t="s">
        <v>498</v>
      </c>
      <c r="F692" s="64">
        <f t="shared" ref="F692:I692" si="341">F693</f>
        <v>5.2630000000000003E-2</v>
      </c>
      <c r="G692" s="64">
        <f t="shared" si="341"/>
        <v>52.68421</v>
      </c>
      <c r="H692" s="64">
        <f t="shared" si="341"/>
        <v>52.68421</v>
      </c>
      <c r="I692" s="64">
        <f t="shared" si="341"/>
        <v>52.68421</v>
      </c>
      <c r="J692" s="290">
        <f t="shared" si="333"/>
        <v>100</v>
      </c>
      <c r="K692" s="290">
        <f t="shared" si="334"/>
        <v>100</v>
      </c>
    </row>
    <row r="693" spans="1:11" ht="25.5" x14ac:dyDescent="0.25">
      <c r="A693" s="81"/>
      <c r="B693" s="81"/>
      <c r="C693" s="17"/>
      <c r="D693" s="16" t="s">
        <v>445</v>
      </c>
      <c r="E693" s="1" t="s">
        <v>446</v>
      </c>
      <c r="F693" s="64">
        <f>F696</f>
        <v>5.2630000000000003E-2</v>
      </c>
      <c r="G693" s="64">
        <f>G696+G695+G694</f>
        <v>52.68421</v>
      </c>
      <c r="H693" s="64">
        <f t="shared" ref="H693:I693" si="342">H696+H695+H694</f>
        <v>52.68421</v>
      </c>
      <c r="I693" s="64">
        <f t="shared" si="342"/>
        <v>52.68421</v>
      </c>
      <c r="J693" s="290">
        <f t="shared" si="333"/>
        <v>100</v>
      </c>
      <c r="K693" s="290">
        <f t="shared" si="334"/>
        <v>100</v>
      </c>
    </row>
    <row r="694" spans="1:11" x14ac:dyDescent="0.25">
      <c r="A694" s="81"/>
      <c r="B694" s="81"/>
      <c r="C694" s="17"/>
      <c r="D694" s="16"/>
      <c r="E694" s="1" t="s">
        <v>182</v>
      </c>
      <c r="F694" s="64">
        <v>0</v>
      </c>
      <c r="G694" s="64">
        <v>50</v>
      </c>
      <c r="H694" s="64">
        <v>50</v>
      </c>
      <c r="I694" s="64">
        <v>50</v>
      </c>
      <c r="J694" s="290">
        <f t="shared" si="333"/>
        <v>100</v>
      </c>
      <c r="K694" s="290">
        <f t="shared" si="334"/>
        <v>100</v>
      </c>
    </row>
    <row r="695" spans="1:11" x14ac:dyDescent="0.25">
      <c r="A695" s="81"/>
      <c r="B695" s="81"/>
      <c r="C695" s="17"/>
      <c r="D695" s="16"/>
      <c r="E695" s="1" t="s">
        <v>180</v>
      </c>
      <c r="F695" s="64">
        <v>0</v>
      </c>
      <c r="G695" s="64">
        <v>2.63158</v>
      </c>
      <c r="H695" s="64">
        <v>2.63158</v>
      </c>
      <c r="I695" s="64">
        <v>2.63158</v>
      </c>
      <c r="J695" s="290">
        <f t="shared" si="333"/>
        <v>100</v>
      </c>
      <c r="K695" s="290">
        <f t="shared" si="334"/>
        <v>100</v>
      </c>
    </row>
    <row r="696" spans="1:11" x14ac:dyDescent="0.25">
      <c r="A696" s="81"/>
      <c r="B696" s="81"/>
      <c r="C696" s="17"/>
      <c r="D696" s="16"/>
      <c r="E696" s="3" t="s">
        <v>145</v>
      </c>
      <c r="F696" s="64">
        <v>5.2630000000000003E-2</v>
      </c>
      <c r="G696" s="64">
        <v>5.2630000000000003E-2</v>
      </c>
      <c r="H696" s="64">
        <v>5.2630000000000003E-2</v>
      </c>
      <c r="I696" s="64">
        <v>5.2630000000000003E-2</v>
      </c>
      <c r="J696" s="290">
        <f t="shared" si="333"/>
        <v>100</v>
      </c>
      <c r="K696" s="290">
        <f t="shared" si="334"/>
        <v>100</v>
      </c>
    </row>
    <row r="697" spans="1:11" ht="25.5" x14ac:dyDescent="0.25">
      <c r="A697" s="81"/>
      <c r="B697" s="81"/>
      <c r="C697" s="16" t="s">
        <v>460</v>
      </c>
      <c r="D697" s="16"/>
      <c r="E697" s="7" t="s">
        <v>499</v>
      </c>
      <c r="F697" s="64">
        <f t="shared" ref="F697:I698" si="343">F698</f>
        <v>0.10526000000000001</v>
      </c>
      <c r="G697" s="64">
        <f t="shared" si="343"/>
        <v>0.10526000000000001</v>
      </c>
      <c r="H697" s="64">
        <f t="shared" si="343"/>
        <v>0</v>
      </c>
      <c r="I697" s="64">
        <f t="shared" si="343"/>
        <v>0</v>
      </c>
      <c r="J697" s="290">
        <f t="shared" si="333"/>
        <v>0</v>
      </c>
      <c r="K697" s="290"/>
    </row>
    <row r="698" spans="1:11" ht="25.5" x14ac:dyDescent="0.25">
      <c r="A698" s="81"/>
      <c r="B698" s="81"/>
      <c r="C698" s="17"/>
      <c r="D698" s="16" t="s">
        <v>445</v>
      </c>
      <c r="E698" s="1" t="s">
        <v>446</v>
      </c>
      <c r="F698" s="64">
        <f t="shared" si="343"/>
        <v>0.10526000000000001</v>
      </c>
      <c r="G698" s="64">
        <f t="shared" si="343"/>
        <v>0.10526000000000001</v>
      </c>
      <c r="H698" s="64">
        <f t="shared" si="343"/>
        <v>0</v>
      </c>
      <c r="I698" s="64">
        <f t="shared" si="343"/>
        <v>0</v>
      </c>
      <c r="J698" s="290">
        <f t="shared" si="333"/>
        <v>0</v>
      </c>
      <c r="K698" s="290"/>
    </row>
    <row r="699" spans="1:11" x14ac:dyDescent="0.25">
      <c r="A699" s="81"/>
      <c r="B699" s="81"/>
      <c r="C699" s="17"/>
      <c r="D699" s="16"/>
      <c r="E699" s="3" t="s">
        <v>145</v>
      </c>
      <c r="F699" s="64">
        <v>0.10526000000000001</v>
      </c>
      <c r="G699" s="64">
        <v>0.10526000000000001</v>
      </c>
      <c r="H699" s="64">
        <v>0</v>
      </c>
      <c r="I699" s="64">
        <v>0</v>
      </c>
      <c r="J699" s="290">
        <f t="shared" si="333"/>
        <v>0</v>
      </c>
      <c r="K699" s="290"/>
    </row>
    <row r="700" spans="1:11" x14ac:dyDescent="0.25">
      <c r="A700" s="60"/>
      <c r="B700" s="17" t="s">
        <v>598</v>
      </c>
      <c r="C700" s="92"/>
      <c r="D700" s="91"/>
      <c r="E700" s="85" t="s">
        <v>599</v>
      </c>
      <c r="F700" s="142">
        <f>F701</f>
        <v>5461</v>
      </c>
      <c r="G700" s="142">
        <f t="shared" ref="G700:I700" si="344">G701</f>
        <v>5461</v>
      </c>
      <c r="H700" s="142">
        <f t="shared" si="344"/>
        <v>723</v>
      </c>
      <c r="I700" s="142">
        <f t="shared" si="344"/>
        <v>712.62645000000009</v>
      </c>
      <c r="J700" s="293">
        <f t="shared" si="333"/>
        <v>13.049376487822745</v>
      </c>
      <c r="K700" s="293">
        <f t="shared" si="334"/>
        <v>98.565207468879677</v>
      </c>
    </row>
    <row r="701" spans="1:11" x14ac:dyDescent="0.25">
      <c r="A701" s="60"/>
      <c r="B701" s="17"/>
      <c r="C701" s="92" t="s">
        <v>3</v>
      </c>
      <c r="D701" s="91"/>
      <c r="E701" s="112" t="s">
        <v>4</v>
      </c>
      <c r="F701" s="142">
        <f>F702+F708</f>
        <v>5461</v>
      </c>
      <c r="G701" s="142">
        <f t="shared" ref="G701:I701" si="345">G702+G708</f>
        <v>5461</v>
      </c>
      <c r="H701" s="142">
        <f t="shared" si="345"/>
        <v>723</v>
      </c>
      <c r="I701" s="142">
        <f t="shared" si="345"/>
        <v>712.62645000000009</v>
      </c>
      <c r="J701" s="293">
        <f t="shared" si="333"/>
        <v>13.049376487822745</v>
      </c>
      <c r="K701" s="293">
        <f t="shared" si="334"/>
        <v>98.565207468879677</v>
      </c>
    </row>
    <row r="702" spans="1:11" ht="25.5" x14ac:dyDescent="0.25">
      <c r="A702" s="143"/>
      <c r="B702" s="95"/>
      <c r="C702" s="96" t="s">
        <v>5</v>
      </c>
      <c r="D702" s="95"/>
      <c r="E702" s="97" t="s">
        <v>6</v>
      </c>
      <c r="F702" s="98">
        <f t="shared" ref="F702:I704" si="346">F703</f>
        <v>3900.5</v>
      </c>
      <c r="G702" s="98">
        <f t="shared" si="346"/>
        <v>3900.5</v>
      </c>
      <c r="H702" s="98">
        <f t="shared" si="346"/>
        <v>535</v>
      </c>
      <c r="I702" s="98">
        <f t="shared" si="346"/>
        <v>525.60053000000005</v>
      </c>
      <c r="J702" s="267">
        <f t="shared" si="333"/>
        <v>13.475209075759519</v>
      </c>
      <c r="K702" s="267">
        <f t="shared" si="334"/>
        <v>98.24308971962617</v>
      </c>
    </row>
    <row r="703" spans="1:11" ht="39" x14ac:dyDescent="0.25">
      <c r="A703" s="29"/>
      <c r="B703" s="29"/>
      <c r="C703" s="29" t="s">
        <v>18</v>
      </c>
      <c r="D703" s="29"/>
      <c r="E703" s="30" t="s">
        <v>600</v>
      </c>
      <c r="F703" s="66">
        <f t="shared" si="346"/>
        <v>3900.5</v>
      </c>
      <c r="G703" s="66">
        <f t="shared" si="346"/>
        <v>3900.5</v>
      </c>
      <c r="H703" s="66">
        <f t="shared" si="346"/>
        <v>535</v>
      </c>
      <c r="I703" s="66">
        <f t="shared" si="346"/>
        <v>525.60053000000005</v>
      </c>
      <c r="J703" s="268">
        <f t="shared" si="333"/>
        <v>13.475209075759519</v>
      </c>
      <c r="K703" s="268">
        <f t="shared" si="334"/>
        <v>98.24308971962617</v>
      </c>
    </row>
    <row r="704" spans="1:11" ht="39" x14ac:dyDescent="0.25">
      <c r="A704" s="31"/>
      <c r="B704" s="31"/>
      <c r="C704" s="31" t="s">
        <v>20</v>
      </c>
      <c r="D704" s="34"/>
      <c r="E704" s="32" t="s">
        <v>21</v>
      </c>
      <c r="F704" s="63">
        <f t="shared" si="346"/>
        <v>3900.5</v>
      </c>
      <c r="G704" s="63">
        <f t="shared" si="346"/>
        <v>3900.5</v>
      </c>
      <c r="H704" s="63">
        <f t="shared" si="346"/>
        <v>535</v>
      </c>
      <c r="I704" s="63">
        <f t="shared" si="346"/>
        <v>525.60053000000005</v>
      </c>
      <c r="J704" s="269">
        <f t="shared" si="333"/>
        <v>13.475209075759519</v>
      </c>
      <c r="K704" s="269">
        <f t="shared" si="334"/>
        <v>98.24308971962617</v>
      </c>
    </row>
    <row r="705" spans="1:11" ht="25.5" x14ac:dyDescent="0.25">
      <c r="A705" s="60"/>
      <c r="B705" s="16"/>
      <c r="C705" s="111" t="s">
        <v>24</v>
      </c>
      <c r="D705" s="16"/>
      <c r="E705" s="1" t="s">
        <v>25</v>
      </c>
      <c r="F705" s="64">
        <f>F706+F707</f>
        <v>3900.5</v>
      </c>
      <c r="G705" s="64">
        <f t="shared" ref="G705:I705" si="347">G706+G707</f>
        <v>3900.5</v>
      </c>
      <c r="H705" s="64">
        <f t="shared" si="347"/>
        <v>535</v>
      </c>
      <c r="I705" s="64">
        <f t="shared" si="347"/>
        <v>525.60053000000005</v>
      </c>
      <c r="J705" s="290">
        <f t="shared" si="333"/>
        <v>13.475209075759519</v>
      </c>
      <c r="K705" s="290">
        <f t="shared" si="334"/>
        <v>98.24308971962617</v>
      </c>
    </row>
    <row r="706" spans="1:11" ht="39" x14ac:dyDescent="0.25">
      <c r="A706" s="60"/>
      <c r="B706" s="16"/>
      <c r="C706" s="111"/>
      <c r="D706" s="16" t="s">
        <v>380</v>
      </c>
      <c r="E706" s="3" t="s">
        <v>381</v>
      </c>
      <c r="F706" s="64">
        <v>3764.6</v>
      </c>
      <c r="G706" s="64">
        <v>3764.6</v>
      </c>
      <c r="H706" s="64">
        <v>520</v>
      </c>
      <c r="I706" s="64">
        <v>510.89544000000001</v>
      </c>
      <c r="J706" s="290">
        <f t="shared" si="333"/>
        <v>13.571041810550922</v>
      </c>
      <c r="K706" s="290">
        <f t="shared" si="334"/>
        <v>98.249123076923084</v>
      </c>
    </row>
    <row r="707" spans="1:11" x14ac:dyDescent="0.25">
      <c r="A707" s="60"/>
      <c r="B707" s="16"/>
      <c r="C707" s="111"/>
      <c r="D707" s="16" t="s">
        <v>270</v>
      </c>
      <c r="E707" s="7" t="s">
        <v>271</v>
      </c>
      <c r="F707" s="62">
        <f>138.7-2.8</f>
        <v>135.89999999999998</v>
      </c>
      <c r="G707" s="62">
        <f t="shared" ref="G707" si="348">138.7-2.8</f>
        <v>135.89999999999998</v>
      </c>
      <c r="H707" s="62">
        <v>15</v>
      </c>
      <c r="I707" s="62">
        <v>14.70509</v>
      </c>
      <c r="J707" s="270">
        <f t="shared" si="333"/>
        <v>10.820522442972775</v>
      </c>
      <c r="K707" s="270">
        <f t="shared" si="334"/>
        <v>98.033933333333337</v>
      </c>
    </row>
    <row r="708" spans="1:11" ht="25.5" x14ac:dyDescent="0.25">
      <c r="A708" s="94"/>
      <c r="B708" s="95"/>
      <c r="C708" s="96" t="s">
        <v>201</v>
      </c>
      <c r="D708" s="95"/>
      <c r="E708" s="97" t="s">
        <v>202</v>
      </c>
      <c r="F708" s="98">
        <f>F709</f>
        <v>1560.5</v>
      </c>
      <c r="G708" s="98">
        <f t="shared" ref="G708:I708" si="349">G709</f>
        <v>1560.5</v>
      </c>
      <c r="H708" s="98">
        <f t="shared" si="349"/>
        <v>188</v>
      </c>
      <c r="I708" s="98">
        <f t="shared" si="349"/>
        <v>187.02592000000001</v>
      </c>
      <c r="J708" s="267">
        <f t="shared" si="333"/>
        <v>11.984999679589876</v>
      </c>
      <c r="K708" s="267">
        <f t="shared" si="334"/>
        <v>99.481872340425539</v>
      </c>
    </row>
    <row r="709" spans="1:11" ht="26.25" x14ac:dyDescent="0.25">
      <c r="A709" s="29"/>
      <c r="B709" s="29"/>
      <c r="C709" s="29" t="s">
        <v>203</v>
      </c>
      <c r="D709" s="29"/>
      <c r="E709" s="30" t="s">
        <v>204</v>
      </c>
      <c r="F709" s="66">
        <f>F710+F715</f>
        <v>1560.5</v>
      </c>
      <c r="G709" s="66">
        <f t="shared" ref="G709:I709" si="350">G710+G715</f>
        <v>1560.5</v>
      </c>
      <c r="H709" s="66">
        <f t="shared" si="350"/>
        <v>188</v>
      </c>
      <c r="I709" s="66">
        <f t="shared" si="350"/>
        <v>187.02592000000001</v>
      </c>
      <c r="J709" s="268">
        <f t="shared" si="333"/>
        <v>11.984999679589876</v>
      </c>
      <c r="K709" s="268">
        <f t="shared" si="334"/>
        <v>99.481872340425539</v>
      </c>
    </row>
    <row r="710" spans="1:11" ht="26.25" x14ac:dyDescent="0.25">
      <c r="A710" s="31"/>
      <c r="B710" s="31"/>
      <c r="C710" s="31" t="s">
        <v>219</v>
      </c>
      <c r="D710" s="34"/>
      <c r="E710" s="32" t="s">
        <v>220</v>
      </c>
      <c r="F710" s="63">
        <f>F711+F713</f>
        <v>1510.5</v>
      </c>
      <c r="G710" s="63">
        <f t="shared" ref="G710:I710" si="351">G711+G713</f>
        <v>1510.5</v>
      </c>
      <c r="H710" s="63">
        <f t="shared" si="351"/>
        <v>138</v>
      </c>
      <c r="I710" s="63">
        <f t="shared" si="351"/>
        <v>137.02592000000001</v>
      </c>
      <c r="J710" s="269">
        <f t="shared" si="333"/>
        <v>9.0715604104601137</v>
      </c>
      <c r="K710" s="269">
        <f t="shared" si="334"/>
        <v>99.294144927536237</v>
      </c>
    </row>
    <row r="711" spans="1:11" ht="51.75" x14ac:dyDescent="0.25">
      <c r="A711" s="6"/>
      <c r="B711" s="6"/>
      <c r="C711" s="6" t="s">
        <v>221</v>
      </c>
      <c r="D711" s="6"/>
      <c r="E711" s="3" t="s">
        <v>601</v>
      </c>
      <c r="F711" s="62">
        <f>F712</f>
        <v>950</v>
      </c>
      <c r="G711" s="62">
        <f t="shared" ref="G711:I711" si="352">G712</f>
        <v>950</v>
      </c>
      <c r="H711" s="62">
        <f t="shared" si="352"/>
        <v>130</v>
      </c>
      <c r="I711" s="62">
        <f t="shared" si="352"/>
        <v>130</v>
      </c>
      <c r="J711" s="270">
        <f t="shared" si="333"/>
        <v>13.684210526315791</v>
      </c>
      <c r="K711" s="270">
        <f t="shared" si="334"/>
        <v>100</v>
      </c>
    </row>
    <row r="712" spans="1:11" ht="26.25" x14ac:dyDescent="0.25">
      <c r="A712" s="6"/>
      <c r="B712" s="6"/>
      <c r="C712" s="6"/>
      <c r="D712" s="6" t="s">
        <v>445</v>
      </c>
      <c r="E712" s="3" t="s">
        <v>446</v>
      </c>
      <c r="F712" s="62">
        <v>950</v>
      </c>
      <c r="G712" s="62">
        <v>950</v>
      </c>
      <c r="H712" s="62">
        <v>130</v>
      </c>
      <c r="I712" s="62">
        <v>130</v>
      </c>
      <c r="J712" s="270">
        <f t="shared" si="333"/>
        <v>13.684210526315791</v>
      </c>
      <c r="K712" s="270">
        <f t="shared" si="334"/>
        <v>100</v>
      </c>
    </row>
    <row r="713" spans="1:11" ht="51.75" x14ac:dyDescent="0.25">
      <c r="A713" s="6"/>
      <c r="B713" s="6"/>
      <c r="C713" s="6" t="s">
        <v>222</v>
      </c>
      <c r="D713" s="6"/>
      <c r="E713" s="3" t="s">
        <v>223</v>
      </c>
      <c r="F713" s="62">
        <f>F714</f>
        <v>560.5</v>
      </c>
      <c r="G713" s="62">
        <f t="shared" ref="G713:I713" si="353">G714</f>
        <v>560.5</v>
      </c>
      <c r="H713" s="62">
        <f t="shared" si="353"/>
        <v>8</v>
      </c>
      <c r="I713" s="62">
        <f t="shared" si="353"/>
        <v>7.0259200000000002</v>
      </c>
      <c r="J713" s="270">
        <f t="shared" si="333"/>
        <v>1.2535093666369312</v>
      </c>
      <c r="K713" s="270">
        <f t="shared" si="334"/>
        <v>87.823999999999998</v>
      </c>
    </row>
    <row r="714" spans="1:11" s="47" customFormat="1" ht="26.25" x14ac:dyDescent="0.25">
      <c r="A714" s="6"/>
      <c r="B714" s="6"/>
      <c r="C714" s="6"/>
      <c r="D714" s="6" t="s">
        <v>445</v>
      </c>
      <c r="E714" s="3" t="s">
        <v>446</v>
      </c>
      <c r="F714" s="62">
        <f>590-29.5</f>
        <v>560.5</v>
      </c>
      <c r="G714" s="62">
        <f t="shared" ref="G714" si="354">590-29.5</f>
        <v>560.5</v>
      </c>
      <c r="H714" s="62">
        <v>8</v>
      </c>
      <c r="I714" s="62">
        <v>7.0259200000000002</v>
      </c>
      <c r="J714" s="270">
        <f t="shared" si="333"/>
        <v>1.2535093666369312</v>
      </c>
      <c r="K714" s="270">
        <f t="shared" si="334"/>
        <v>87.823999999999998</v>
      </c>
    </row>
    <row r="715" spans="1:11" x14ac:dyDescent="0.25">
      <c r="A715" s="31"/>
      <c r="B715" s="31"/>
      <c r="C715" s="31" t="s">
        <v>224</v>
      </c>
      <c r="D715" s="34"/>
      <c r="E715" s="32" t="s">
        <v>225</v>
      </c>
      <c r="F715" s="63">
        <f>F716</f>
        <v>50</v>
      </c>
      <c r="G715" s="63">
        <f t="shared" ref="G715:I716" si="355">G716</f>
        <v>50</v>
      </c>
      <c r="H715" s="63">
        <f t="shared" si="355"/>
        <v>50</v>
      </c>
      <c r="I715" s="63">
        <f t="shared" si="355"/>
        <v>50</v>
      </c>
      <c r="J715" s="269">
        <f t="shared" si="333"/>
        <v>100</v>
      </c>
      <c r="K715" s="269">
        <f t="shared" si="334"/>
        <v>100</v>
      </c>
    </row>
    <row r="716" spans="1:11" x14ac:dyDescent="0.25">
      <c r="A716" s="6"/>
      <c r="B716" s="6"/>
      <c r="C716" s="6" t="s">
        <v>226</v>
      </c>
      <c r="D716" s="6"/>
      <c r="E716" s="3" t="s">
        <v>627</v>
      </c>
      <c r="F716" s="62">
        <f>F717</f>
        <v>50</v>
      </c>
      <c r="G716" s="62">
        <f t="shared" si="355"/>
        <v>50</v>
      </c>
      <c r="H716" s="62">
        <f t="shared" si="355"/>
        <v>50</v>
      </c>
      <c r="I716" s="62">
        <f t="shared" si="355"/>
        <v>50</v>
      </c>
      <c r="J716" s="270">
        <f t="shared" si="333"/>
        <v>100</v>
      </c>
      <c r="K716" s="270">
        <f t="shared" si="334"/>
        <v>100</v>
      </c>
    </row>
    <row r="717" spans="1:11" ht="26.25" x14ac:dyDescent="0.25">
      <c r="A717" s="6"/>
      <c r="B717" s="6"/>
      <c r="C717" s="6"/>
      <c r="D717" s="6" t="s">
        <v>445</v>
      </c>
      <c r="E717" s="3" t="s">
        <v>446</v>
      </c>
      <c r="F717" s="62">
        <v>50</v>
      </c>
      <c r="G717" s="62">
        <v>50</v>
      </c>
      <c r="H717" s="62">
        <v>50</v>
      </c>
      <c r="I717" s="62">
        <v>50</v>
      </c>
      <c r="J717" s="270">
        <f t="shared" si="333"/>
        <v>100</v>
      </c>
      <c r="K717" s="270">
        <f t="shared" si="334"/>
        <v>100</v>
      </c>
    </row>
    <row r="718" spans="1:11" x14ac:dyDescent="0.25">
      <c r="A718" s="60"/>
      <c r="B718" s="17">
        <v>1000</v>
      </c>
      <c r="C718" s="92"/>
      <c r="D718" s="91"/>
      <c r="E718" s="85" t="s">
        <v>575</v>
      </c>
      <c r="F718" s="65">
        <f t="shared" ref="F718:I724" si="356">F719</f>
        <v>317.58704</v>
      </c>
      <c r="G718" s="65">
        <f t="shared" si="356"/>
        <v>317.58764000000002</v>
      </c>
      <c r="H718" s="65">
        <f t="shared" si="356"/>
        <v>125</v>
      </c>
      <c r="I718" s="65">
        <f t="shared" si="356"/>
        <v>125</v>
      </c>
      <c r="J718" s="271">
        <f t="shared" si="333"/>
        <v>39.359214357334558</v>
      </c>
      <c r="K718" s="271">
        <f t="shared" si="334"/>
        <v>100</v>
      </c>
    </row>
    <row r="719" spans="1:11" x14ac:dyDescent="0.25">
      <c r="A719" s="91"/>
      <c r="B719" s="17">
        <v>1003</v>
      </c>
      <c r="C719" s="92"/>
      <c r="D719" s="91"/>
      <c r="E719" s="85" t="s">
        <v>579</v>
      </c>
      <c r="F719" s="65">
        <f t="shared" si="356"/>
        <v>317.58704</v>
      </c>
      <c r="G719" s="65">
        <f t="shared" si="356"/>
        <v>317.58764000000002</v>
      </c>
      <c r="H719" s="65">
        <f t="shared" si="356"/>
        <v>125</v>
      </c>
      <c r="I719" s="65">
        <f t="shared" si="356"/>
        <v>125</v>
      </c>
      <c r="J719" s="271">
        <f t="shared" si="333"/>
        <v>39.359214357334558</v>
      </c>
      <c r="K719" s="271">
        <f t="shared" si="334"/>
        <v>100</v>
      </c>
    </row>
    <row r="720" spans="1:11" x14ac:dyDescent="0.25">
      <c r="A720" s="139"/>
      <c r="B720" s="17"/>
      <c r="C720" s="92" t="s">
        <v>3</v>
      </c>
      <c r="D720" s="91"/>
      <c r="E720" s="112" t="s">
        <v>4</v>
      </c>
      <c r="F720" s="65">
        <f t="shared" si="356"/>
        <v>317.58704</v>
      </c>
      <c r="G720" s="65">
        <f t="shared" si="356"/>
        <v>317.58764000000002</v>
      </c>
      <c r="H720" s="65">
        <f t="shared" si="356"/>
        <v>125</v>
      </c>
      <c r="I720" s="65">
        <f t="shared" si="356"/>
        <v>125</v>
      </c>
      <c r="J720" s="271">
        <f t="shared" si="333"/>
        <v>39.359214357334558</v>
      </c>
      <c r="K720" s="271">
        <f t="shared" si="334"/>
        <v>100</v>
      </c>
    </row>
    <row r="721" spans="1:11" ht="25.5" x14ac:dyDescent="0.25">
      <c r="A721" s="94"/>
      <c r="B721" s="95"/>
      <c r="C721" s="96" t="s">
        <v>55</v>
      </c>
      <c r="D721" s="95"/>
      <c r="E721" s="97" t="s">
        <v>56</v>
      </c>
      <c r="F721" s="98">
        <f t="shared" si="356"/>
        <v>317.58704</v>
      </c>
      <c r="G721" s="98">
        <f t="shared" si="356"/>
        <v>317.58764000000002</v>
      </c>
      <c r="H721" s="98">
        <f t="shared" si="356"/>
        <v>125</v>
      </c>
      <c r="I721" s="98">
        <f t="shared" si="356"/>
        <v>125</v>
      </c>
      <c r="J721" s="267">
        <f t="shared" si="333"/>
        <v>39.359214357334558</v>
      </c>
      <c r="K721" s="267">
        <f t="shared" si="334"/>
        <v>100</v>
      </c>
    </row>
    <row r="722" spans="1:11" x14ac:dyDescent="0.25">
      <c r="A722" s="29"/>
      <c r="B722" s="29"/>
      <c r="C722" s="29" t="s">
        <v>127</v>
      </c>
      <c r="D722" s="29"/>
      <c r="E722" s="30" t="s">
        <v>128</v>
      </c>
      <c r="F722" s="66">
        <f t="shared" si="356"/>
        <v>317.58704</v>
      </c>
      <c r="G722" s="66">
        <f t="shared" si="356"/>
        <v>317.58764000000002</v>
      </c>
      <c r="H722" s="66">
        <f t="shared" si="356"/>
        <v>125</v>
      </c>
      <c r="I722" s="66">
        <f t="shared" si="356"/>
        <v>125</v>
      </c>
      <c r="J722" s="268">
        <f t="shared" si="333"/>
        <v>39.359214357334558</v>
      </c>
      <c r="K722" s="268">
        <f t="shared" si="334"/>
        <v>100</v>
      </c>
    </row>
    <row r="723" spans="1:11" ht="26.25" x14ac:dyDescent="0.25">
      <c r="A723" s="31"/>
      <c r="B723" s="31"/>
      <c r="C723" s="31" t="s">
        <v>135</v>
      </c>
      <c r="D723" s="34"/>
      <c r="E723" s="32" t="s">
        <v>136</v>
      </c>
      <c r="F723" s="63">
        <f t="shared" si="356"/>
        <v>317.58704</v>
      </c>
      <c r="G723" s="63">
        <f t="shared" si="356"/>
        <v>317.58764000000002</v>
      </c>
      <c r="H723" s="63">
        <f t="shared" si="356"/>
        <v>125</v>
      </c>
      <c r="I723" s="63">
        <f t="shared" si="356"/>
        <v>125</v>
      </c>
      <c r="J723" s="269">
        <f t="shared" si="333"/>
        <v>39.359214357334558</v>
      </c>
      <c r="K723" s="269">
        <f t="shared" si="334"/>
        <v>100</v>
      </c>
    </row>
    <row r="724" spans="1:11" ht="51" x14ac:dyDescent="0.25">
      <c r="A724" s="139"/>
      <c r="B724" s="16"/>
      <c r="C724" s="111" t="s">
        <v>139</v>
      </c>
      <c r="D724" s="16"/>
      <c r="E724" s="1" t="s">
        <v>602</v>
      </c>
      <c r="F724" s="62">
        <f>F725</f>
        <v>317.58704</v>
      </c>
      <c r="G724" s="62">
        <f t="shared" si="356"/>
        <v>317.58764000000002</v>
      </c>
      <c r="H724" s="62">
        <f t="shared" si="356"/>
        <v>125</v>
      </c>
      <c r="I724" s="62">
        <f t="shared" si="356"/>
        <v>125</v>
      </c>
      <c r="J724" s="270">
        <f t="shared" si="333"/>
        <v>39.359214357334558</v>
      </c>
      <c r="K724" s="270">
        <f t="shared" si="334"/>
        <v>100</v>
      </c>
    </row>
    <row r="725" spans="1:11" ht="25.5" x14ac:dyDescent="0.25">
      <c r="A725" s="139"/>
      <c r="B725" s="16"/>
      <c r="C725" s="111"/>
      <c r="D725" s="16" t="s">
        <v>445</v>
      </c>
      <c r="E725" s="7" t="s">
        <v>446</v>
      </c>
      <c r="F725" s="62">
        <v>317.58704</v>
      </c>
      <c r="G725" s="62">
        <v>317.58764000000002</v>
      </c>
      <c r="H725" s="62">
        <v>125</v>
      </c>
      <c r="I725" s="62">
        <v>125</v>
      </c>
      <c r="J725" s="270">
        <f t="shared" si="333"/>
        <v>39.359214357334558</v>
      </c>
      <c r="K725" s="270">
        <f t="shared" si="334"/>
        <v>100</v>
      </c>
    </row>
    <row r="726" spans="1:11" x14ac:dyDescent="0.25">
      <c r="A726" s="139"/>
      <c r="B726" s="17">
        <v>1100</v>
      </c>
      <c r="C726" s="92"/>
      <c r="D726" s="91"/>
      <c r="E726" s="85" t="s">
        <v>593</v>
      </c>
      <c r="F726" s="65">
        <f t="shared" ref="F726:I731" si="357">F727</f>
        <v>66</v>
      </c>
      <c r="G726" s="65">
        <f t="shared" si="357"/>
        <v>66</v>
      </c>
      <c r="H726" s="65">
        <f t="shared" si="357"/>
        <v>0</v>
      </c>
      <c r="I726" s="65">
        <f t="shared" si="357"/>
        <v>0</v>
      </c>
      <c r="J726" s="271">
        <f t="shared" si="333"/>
        <v>0</v>
      </c>
      <c r="K726" s="271"/>
    </row>
    <row r="727" spans="1:11" x14ac:dyDescent="0.25">
      <c r="A727" s="139"/>
      <c r="B727" s="17" t="s">
        <v>594</v>
      </c>
      <c r="C727" s="92"/>
      <c r="D727" s="17"/>
      <c r="E727" s="112" t="s">
        <v>595</v>
      </c>
      <c r="F727" s="65">
        <f t="shared" si="357"/>
        <v>66</v>
      </c>
      <c r="G727" s="65">
        <f t="shared" si="357"/>
        <v>66</v>
      </c>
      <c r="H727" s="65">
        <f t="shared" si="357"/>
        <v>0</v>
      </c>
      <c r="I727" s="65">
        <f t="shared" si="357"/>
        <v>0</v>
      </c>
      <c r="J727" s="271">
        <f t="shared" si="333"/>
        <v>0</v>
      </c>
      <c r="K727" s="271"/>
    </row>
    <row r="728" spans="1:11" x14ac:dyDescent="0.25">
      <c r="A728" s="139"/>
      <c r="B728" s="17"/>
      <c r="C728" s="92" t="s">
        <v>3</v>
      </c>
      <c r="D728" s="17"/>
      <c r="E728" s="112" t="s">
        <v>4</v>
      </c>
      <c r="F728" s="65">
        <f t="shared" si="357"/>
        <v>66</v>
      </c>
      <c r="G728" s="65">
        <f t="shared" si="357"/>
        <v>66</v>
      </c>
      <c r="H728" s="65">
        <f t="shared" si="357"/>
        <v>0</v>
      </c>
      <c r="I728" s="65">
        <f t="shared" si="357"/>
        <v>0</v>
      </c>
      <c r="J728" s="271">
        <f t="shared" si="333"/>
        <v>0</v>
      </c>
      <c r="K728" s="271"/>
    </row>
    <row r="729" spans="1:11" ht="25.5" x14ac:dyDescent="0.25">
      <c r="A729" s="94"/>
      <c r="B729" s="95"/>
      <c r="C729" s="96" t="s">
        <v>246</v>
      </c>
      <c r="D729" s="95"/>
      <c r="E729" s="97" t="s">
        <v>247</v>
      </c>
      <c r="F729" s="98">
        <f t="shared" si="357"/>
        <v>66</v>
      </c>
      <c r="G729" s="98">
        <f t="shared" si="357"/>
        <v>66</v>
      </c>
      <c r="H729" s="98">
        <f t="shared" si="357"/>
        <v>0</v>
      </c>
      <c r="I729" s="98">
        <f t="shared" si="357"/>
        <v>0</v>
      </c>
      <c r="J729" s="267">
        <f t="shared" si="333"/>
        <v>0</v>
      </c>
      <c r="K729" s="267"/>
    </row>
    <row r="730" spans="1:11" ht="26.25" x14ac:dyDescent="0.25">
      <c r="A730" s="31"/>
      <c r="B730" s="31"/>
      <c r="C730" s="31" t="s">
        <v>248</v>
      </c>
      <c r="D730" s="31"/>
      <c r="E730" s="32" t="s">
        <v>249</v>
      </c>
      <c r="F730" s="63">
        <f t="shared" si="357"/>
        <v>66</v>
      </c>
      <c r="G730" s="63">
        <f t="shared" si="357"/>
        <v>66</v>
      </c>
      <c r="H730" s="63">
        <f t="shared" si="357"/>
        <v>0</v>
      </c>
      <c r="I730" s="63">
        <f t="shared" si="357"/>
        <v>0</v>
      </c>
      <c r="J730" s="269">
        <f t="shared" si="333"/>
        <v>0</v>
      </c>
      <c r="K730" s="269"/>
    </row>
    <row r="731" spans="1:11" ht="39" x14ac:dyDescent="0.25">
      <c r="A731" s="81"/>
      <c r="B731" s="81"/>
      <c r="C731" s="6" t="s">
        <v>250</v>
      </c>
      <c r="D731" s="6"/>
      <c r="E731" s="3" t="s">
        <v>251</v>
      </c>
      <c r="F731" s="62">
        <f>F732</f>
        <v>66</v>
      </c>
      <c r="G731" s="62">
        <f t="shared" si="357"/>
        <v>66</v>
      </c>
      <c r="H731" s="62">
        <f t="shared" si="357"/>
        <v>0</v>
      </c>
      <c r="I731" s="62">
        <f t="shared" si="357"/>
        <v>0</v>
      </c>
      <c r="J731" s="270">
        <f t="shared" si="333"/>
        <v>0</v>
      </c>
      <c r="K731" s="270"/>
    </row>
    <row r="732" spans="1:11" ht="26.25" x14ac:dyDescent="0.25">
      <c r="A732" s="81"/>
      <c r="B732" s="81"/>
      <c r="C732" s="6"/>
      <c r="D732" s="6" t="s">
        <v>445</v>
      </c>
      <c r="E732" s="3" t="s">
        <v>446</v>
      </c>
      <c r="F732" s="62">
        <v>66</v>
      </c>
      <c r="G732" s="62">
        <v>66</v>
      </c>
      <c r="H732" s="62">
        <v>0</v>
      </c>
      <c r="I732" s="62">
        <v>0</v>
      </c>
      <c r="J732" s="270">
        <f t="shared" si="333"/>
        <v>0</v>
      </c>
      <c r="K732" s="270"/>
    </row>
    <row r="733" spans="1:11" x14ac:dyDescent="0.25">
      <c r="A733" s="139"/>
      <c r="B733" s="17">
        <v>1200</v>
      </c>
      <c r="C733" s="92"/>
      <c r="D733" s="91"/>
      <c r="E733" s="85" t="s">
        <v>603</v>
      </c>
      <c r="F733" s="65">
        <f>F734</f>
        <v>1487.8</v>
      </c>
      <c r="G733" s="65">
        <f t="shared" ref="G733:I736" si="358">G734</f>
        <v>1487.8</v>
      </c>
      <c r="H733" s="65">
        <f t="shared" si="358"/>
        <v>297.60000000000002</v>
      </c>
      <c r="I733" s="65">
        <f t="shared" si="358"/>
        <v>297.60000000000002</v>
      </c>
      <c r="J733" s="271">
        <f t="shared" si="333"/>
        <v>20.002688533405031</v>
      </c>
      <c r="K733" s="271">
        <f t="shared" si="334"/>
        <v>100</v>
      </c>
    </row>
    <row r="734" spans="1:11" x14ac:dyDescent="0.25">
      <c r="A734" s="91"/>
      <c r="B734" s="17">
        <v>1202</v>
      </c>
      <c r="C734" s="92"/>
      <c r="D734" s="91"/>
      <c r="E734" s="85" t="s">
        <v>604</v>
      </c>
      <c r="F734" s="65">
        <f>F735</f>
        <v>1487.8</v>
      </c>
      <c r="G734" s="65">
        <f t="shared" si="358"/>
        <v>1487.8</v>
      </c>
      <c r="H734" s="65">
        <f t="shared" si="358"/>
        <v>297.60000000000002</v>
      </c>
      <c r="I734" s="65">
        <f t="shared" si="358"/>
        <v>297.60000000000002</v>
      </c>
      <c r="J734" s="271">
        <f t="shared" si="333"/>
        <v>20.002688533405031</v>
      </c>
      <c r="K734" s="271">
        <f t="shared" si="334"/>
        <v>100</v>
      </c>
    </row>
    <row r="735" spans="1:11" x14ac:dyDescent="0.25">
      <c r="A735" s="91"/>
      <c r="B735" s="17"/>
      <c r="C735" s="92" t="s">
        <v>3</v>
      </c>
      <c r="D735" s="91"/>
      <c r="E735" s="112" t="s">
        <v>4</v>
      </c>
      <c r="F735" s="65">
        <f>F736</f>
        <v>1487.8</v>
      </c>
      <c r="G735" s="65">
        <f t="shared" si="358"/>
        <v>1487.8</v>
      </c>
      <c r="H735" s="65">
        <f t="shared" si="358"/>
        <v>297.60000000000002</v>
      </c>
      <c r="I735" s="65">
        <f t="shared" si="358"/>
        <v>297.60000000000002</v>
      </c>
      <c r="J735" s="271">
        <f t="shared" si="333"/>
        <v>20.002688533405031</v>
      </c>
      <c r="K735" s="271">
        <f t="shared" si="334"/>
        <v>100</v>
      </c>
    </row>
    <row r="736" spans="1:11" ht="25.5" x14ac:dyDescent="0.25">
      <c r="A736" s="143"/>
      <c r="B736" s="95"/>
      <c r="C736" s="96" t="s">
        <v>201</v>
      </c>
      <c r="D736" s="95"/>
      <c r="E736" s="97" t="s">
        <v>202</v>
      </c>
      <c r="F736" s="98">
        <f>F737</f>
        <v>1487.8</v>
      </c>
      <c r="G736" s="98">
        <f t="shared" si="358"/>
        <v>1487.8</v>
      </c>
      <c r="H736" s="98">
        <f t="shared" si="358"/>
        <v>297.60000000000002</v>
      </c>
      <c r="I736" s="98">
        <f t="shared" si="358"/>
        <v>297.60000000000002</v>
      </c>
      <c r="J736" s="267">
        <f t="shared" si="333"/>
        <v>20.002688533405031</v>
      </c>
      <c r="K736" s="267">
        <f t="shared" si="334"/>
        <v>100</v>
      </c>
    </row>
    <row r="737" spans="1:11" x14ac:dyDescent="0.25">
      <c r="A737" s="29"/>
      <c r="B737" s="29"/>
      <c r="C737" s="29" t="s">
        <v>241</v>
      </c>
      <c r="D737" s="29"/>
      <c r="E737" s="30" t="s">
        <v>242</v>
      </c>
      <c r="F737" s="66">
        <f t="shared" ref="F737:I739" si="359">F738</f>
        <v>1487.8</v>
      </c>
      <c r="G737" s="66">
        <f t="shared" si="359"/>
        <v>1487.8</v>
      </c>
      <c r="H737" s="66">
        <f t="shared" si="359"/>
        <v>297.60000000000002</v>
      </c>
      <c r="I737" s="66">
        <f t="shared" si="359"/>
        <v>297.60000000000002</v>
      </c>
      <c r="J737" s="268">
        <f t="shared" si="333"/>
        <v>20.002688533405031</v>
      </c>
      <c r="K737" s="268">
        <f t="shared" si="334"/>
        <v>100</v>
      </c>
    </row>
    <row r="738" spans="1:11" ht="39" x14ac:dyDescent="0.25">
      <c r="A738" s="31"/>
      <c r="B738" s="31"/>
      <c r="C738" s="31" t="s">
        <v>243</v>
      </c>
      <c r="D738" s="31"/>
      <c r="E738" s="32" t="s">
        <v>244</v>
      </c>
      <c r="F738" s="63">
        <f t="shared" si="359"/>
        <v>1487.8</v>
      </c>
      <c r="G738" s="63">
        <f t="shared" si="359"/>
        <v>1487.8</v>
      </c>
      <c r="H738" s="63">
        <f t="shared" si="359"/>
        <v>297.60000000000002</v>
      </c>
      <c r="I738" s="63">
        <f t="shared" si="359"/>
        <v>297.60000000000002</v>
      </c>
      <c r="J738" s="269">
        <f t="shared" si="333"/>
        <v>20.002688533405031</v>
      </c>
      <c r="K738" s="269">
        <f t="shared" si="334"/>
        <v>100</v>
      </c>
    </row>
    <row r="739" spans="1:11" x14ac:dyDescent="0.25">
      <c r="A739" s="81"/>
      <c r="B739" s="81"/>
      <c r="C739" s="6" t="s">
        <v>245</v>
      </c>
      <c r="D739" s="6"/>
      <c r="E739" s="3" t="s">
        <v>449</v>
      </c>
      <c r="F739" s="62">
        <f>F740</f>
        <v>1487.8</v>
      </c>
      <c r="G739" s="62">
        <f t="shared" si="359"/>
        <v>1487.8</v>
      </c>
      <c r="H739" s="62">
        <f t="shared" si="359"/>
        <v>297.60000000000002</v>
      </c>
      <c r="I739" s="62">
        <f t="shared" si="359"/>
        <v>297.60000000000002</v>
      </c>
      <c r="J739" s="270">
        <f t="shared" si="333"/>
        <v>20.002688533405031</v>
      </c>
      <c r="K739" s="270">
        <f t="shared" si="334"/>
        <v>100</v>
      </c>
    </row>
    <row r="740" spans="1:11" ht="26.25" x14ac:dyDescent="0.25">
      <c r="A740" s="81"/>
      <c r="B740" s="81"/>
      <c r="C740" s="6"/>
      <c r="D740" s="6" t="s">
        <v>445</v>
      </c>
      <c r="E740" s="3" t="s">
        <v>446</v>
      </c>
      <c r="F740" s="62">
        <v>1487.8</v>
      </c>
      <c r="G740" s="62">
        <v>1487.8</v>
      </c>
      <c r="H740" s="62">
        <v>297.60000000000002</v>
      </c>
      <c r="I740" s="62">
        <v>297.60000000000002</v>
      </c>
      <c r="J740" s="270">
        <f t="shared" si="333"/>
        <v>20.002688533405031</v>
      </c>
      <c r="K740" s="270">
        <f t="shared" si="334"/>
        <v>100</v>
      </c>
    </row>
    <row r="741" spans="1:11" x14ac:dyDescent="0.25">
      <c r="A741" s="89">
        <v>636</v>
      </c>
      <c r="B741" s="136"/>
      <c r="C741" s="137"/>
      <c r="D741" s="89"/>
      <c r="E741" s="90" t="s">
        <v>605</v>
      </c>
      <c r="F741" s="72">
        <f t="shared" ref="F741:I743" si="360">F742</f>
        <v>3009.7</v>
      </c>
      <c r="G741" s="72">
        <f t="shared" si="360"/>
        <v>3009.7</v>
      </c>
      <c r="H741" s="72">
        <f t="shared" si="360"/>
        <v>507</v>
      </c>
      <c r="I741" s="72">
        <f t="shared" si="360"/>
        <v>503.49551000000002</v>
      </c>
      <c r="J741" s="265">
        <f t="shared" ref="J741:J781" si="361">I741/G741*100</f>
        <v>16.729092932850453</v>
      </c>
      <c r="K741" s="265">
        <f t="shared" ref="K741:K781" si="362">I741/H741*100</f>
        <v>99.308779092702167</v>
      </c>
    </row>
    <row r="742" spans="1:11" x14ac:dyDescent="0.25">
      <c r="A742" s="60"/>
      <c r="B742" s="17" t="s">
        <v>514</v>
      </c>
      <c r="C742" s="92"/>
      <c r="D742" s="91"/>
      <c r="E742" s="85" t="s">
        <v>522</v>
      </c>
      <c r="F742" s="65">
        <f t="shared" si="360"/>
        <v>3009.7</v>
      </c>
      <c r="G742" s="65">
        <f t="shared" si="360"/>
        <v>3009.7</v>
      </c>
      <c r="H742" s="65">
        <f t="shared" si="360"/>
        <v>507</v>
      </c>
      <c r="I742" s="65">
        <f t="shared" si="360"/>
        <v>503.49551000000002</v>
      </c>
      <c r="J742" s="271">
        <f t="shared" si="361"/>
        <v>16.729092932850453</v>
      </c>
      <c r="K742" s="271">
        <f t="shared" si="362"/>
        <v>99.308779092702167</v>
      </c>
    </row>
    <row r="743" spans="1:11" ht="25.5" x14ac:dyDescent="0.25">
      <c r="A743" s="60"/>
      <c r="B743" s="17" t="s">
        <v>606</v>
      </c>
      <c r="C743" s="92"/>
      <c r="D743" s="17"/>
      <c r="E743" s="112" t="s">
        <v>607</v>
      </c>
      <c r="F743" s="65">
        <f t="shared" si="360"/>
        <v>3009.7</v>
      </c>
      <c r="G743" s="65">
        <f t="shared" si="360"/>
        <v>3009.7</v>
      </c>
      <c r="H743" s="65">
        <f t="shared" si="360"/>
        <v>507</v>
      </c>
      <c r="I743" s="65">
        <f t="shared" si="360"/>
        <v>503.49551000000002</v>
      </c>
      <c r="J743" s="271">
        <f t="shared" si="361"/>
        <v>16.729092932850453</v>
      </c>
      <c r="K743" s="271">
        <f t="shared" si="362"/>
        <v>99.308779092702167</v>
      </c>
    </row>
    <row r="744" spans="1:11" x14ac:dyDescent="0.25">
      <c r="A744" s="144"/>
      <c r="B744" s="145"/>
      <c r="C744" s="102" t="s">
        <v>524</v>
      </c>
      <c r="D744" s="103"/>
      <c r="E744" s="104" t="s">
        <v>525</v>
      </c>
      <c r="F744" s="124">
        <f>F745+F751</f>
        <v>3009.7</v>
      </c>
      <c r="G744" s="124">
        <f t="shared" ref="G744:I744" si="363">G745+G751</f>
        <v>3009.7</v>
      </c>
      <c r="H744" s="124">
        <f t="shared" si="363"/>
        <v>507</v>
      </c>
      <c r="I744" s="124">
        <f t="shared" si="363"/>
        <v>503.49551000000002</v>
      </c>
      <c r="J744" s="280">
        <f t="shared" si="361"/>
        <v>16.729092932850453</v>
      </c>
      <c r="K744" s="280">
        <f t="shared" si="362"/>
        <v>99.308779092702167</v>
      </c>
    </row>
    <row r="745" spans="1:11" s="36" customFormat="1" ht="26.25" x14ac:dyDescent="0.25">
      <c r="A745" s="133"/>
      <c r="B745" s="133"/>
      <c r="C745" s="127" t="s">
        <v>377</v>
      </c>
      <c r="D745" s="56"/>
      <c r="E745" s="57" t="s">
        <v>378</v>
      </c>
      <c r="F745" s="73">
        <f>F746+F748</f>
        <v>2909.7</v>
      </c>
      <c r="G745" s="73">
        <f t="shared" ref="G745:I745" si="364">G746+G748</f>
        <v>2909.7</v>
      </c>
      <c r="H745" s="73">
        <f t="shared" si="364"/>
        <v>474</v>
      </c>
      <c r="I745" s="73">
        <f t="shared" si="364"/>
        <v>470.49551000000002</v>
      </c>
      <c r="J745" s="281">
        <f t="shared" si="361"/>
        <v>16.169897583943364</v>
      </c>
      <c r="K745" s="281">
        <f t="shared" si="362"/>
        <v>99.260656118143459</v>
      </c>
    </row>
    <row r="746" spans="1:11" ht="26.25" x14ac:dyDescent="0.25">
      <c r="A746" s="81"/>
      <c r="B746" s="81"/>
      <c r="C746" s="6" t="s">
        <v>379</v>
      </c>
      <c r="D746" s="6"/>
      <c r="E746" s="3" t="s">
        <v>457</v>
      </c>
      <c r="F746" s="62">
        <v>1164</v>
      </c>
      <c r="G746" s="62">
        <v>1164</v>
      </c>
      <c r="H746" s="62">
        <f>H747</f>
        <v>194</v>
      </c>
      <c r="I746" s="62">
        <f>I747</f>
        <v>194</v>
      </c>
      <c r="J746" s="270">
        <f t="shared" si="361"/>
        <v>16.666666666666664</v>
      </c>
      <c r="K746" s="270">
        <f t="shared" si="362"/>
        <v>100</v>
      </c>
    </row>
    <row r="747" spans="1:11" ht="39" x14ac:dyDescent="0.25">
      <c r="A747" s="81"/>
      <c r="B747" s="81"/>
      <c r="C747" s="6"/>
      <c r="D747" s="6" t="s">
        <v>380</v>
      </c>
      <c r="E747" s="3" t="s">
        <v>381</v>
      </c>
      <c r="F747" s="71">
        <v>1164</v>
      </c>
      <c r="G747" s="71">
        <v>1164</v>
      </c>
      <c r="H747" s="71">
        <v>194</v>
      </c>
      <c r="I747" s="71">
        <v>194</v>
      </c>
      <c r="J747" s="272">
        <f t="shared" si="361"/>
        <v>16.666666666666664</v>
      </c>
      <c r="K747" s="272">
        <f t="shared" si="362"/>
        <v>100</v>
      </c>
    </row>
    <row r="748" spans="1:11" ht="26.25" x14ac:dyDescent="0.25">
      <c r="A748" s="81"/>
      <c r="B748" s="81"/>
      <c r="C748" s="6" t="s">
        <v>382</v>
      </c>
      <c r="D748" s="6"/>
      <c r="E748" s="50" t="s">
        <v>710</v>
      </c>
      <c r="F748" s="71">
        <f>F749+F750</f>
        <v>1745.7</v>
      </c>
      <c r="G748" s="71">
        <f t="shared" ref="G748:I748" si="365">G749+G750</f>
        <v>1745.7</v>
      </c>
      <c r="H748" s="71">
        <f t="shared" si="365"/>
        <v>280</v>
      </c>
      <c r="I748" s="71">
        <f t="shared" si="365"/>
        <v>276.49551000000002</v>
      </c>
      <c r="J748" s="272">
        <f t="shared" si="361"/>
        <v>15.838661282007219</v>
      </c>
      <c r="K748" s="272">
        <f t="shared" si="362"/>
        <v>98.748396428571439</v>
      </c>
    </row>
    <row r="749" spans="1:11" ht="39" x14ac:dyDescent="0.25">
      <c r="A749" s="81"/>
      <c r="B749" s="81"/>
      <c r="C749" s="6"/>
      <c r="D749" s="6" t="s">
        <v>380</v>
      </c>
      <c r="E749" s="3" t="s">
        <v>381</v>
      </c>
      <c r="F749" s="71">
        <v>1695</v>
      </c>
      <c r="G749" s="71">
        <v>1695</v>
      </c>
      <c r="H749" s="71">
        <v>270</v>
      </c>
      <c r="I749" s="71">
        <v>267.16617000000002</v>
      </c>
      <c r="J749" s="272">
        <f t="shared" si="361"/>
        <v>15.762015929203541</v>
      </c>
      <c r="K749" s="272">
        <f t="shared" si="362"/>
        <v>98.950433333333336</v>
      </c>
    </row>
    <row r="750" spans="1:11" x14ac:dyDescent="0.25">
      <c r="A750" s="81"/>
      <c r="B750" s="81"/>
      <c r="C750" s="6"/>
      <c r="D750" s="6" t="s">
        <v>270</v>
      </c>
      <c r="E750" s="3" t="s">
        <v>271</v>
      </c>
      <c r="F750" s="62">
        <v>50.7</v>
      </c>
      <c r="G750" s="62">
        <v>50.7</v>
      </c>
      <c r="H750" s="62">
        <v>10</v>
      </c>
      <c r="I750" s="62">
        <v>9.3293400000000002</v>
      </c>
      <c r="J750" s="270">
        <f t="shared" si="361"/>
        <v>18.401065088757395</v>
      </c>
      <c r="K750" s="270">
        <f t="shared" si="362"/>
        <v>93.293400000000005</v>
      </c>
    </row>
    <row r="751" spans="1:11" ht="25.5" x14ac:dyDescent="0.25">
      <c r="A751" s="133"/>
      <c r="B751" s="133"/>
      <c r="C751" s="127" t="s">
        <v>383</v>
      </c>
      <c r="D751" s="128"/>
      <c r="E751" s="146" t="s">
        <v>526</v>
      </c>
      <c r="F751" s="73">
        <f t="shared" ref="F751:I752" si="366">F752</f>
        <v>100</v>
      </c>
      <c r="G751" s="73">
        <f t="shared" si="366"/>
        <v>100</v>
      </c>
      <c r="H751" s="73">
        <f t="shared" si="366"/>
        <v>33</v>
      </c>
      <c r="I751" s="73">
        <f t="shared" si="366"/>
        <v>33</v>
      </c>
      <c r="J751" s="281">
        <f t="shared" si="361"/>
        <v>33</v>
      </c>
      <c r="K751" s="281">
        <f t="shared" si="362"/>
        <v>100</v>
      </c>
    </row>
    <row r="752" spans="1:11" ht="26.25" x14ac:dyDescent="0.25">
      <c r="A752" s="81"/>
      <c r="B752" s="81"/>
      <c r="C752" s="6" t="s">
        <v>406</v>
      </c>
      <c r="D752" s="6"/>
      <c r="E752" s="3" t="s">
        <v>407</v>
      </c>
      <c r="F752" s="62">
        <f t="shared" si="366"/>
        <v>100</v>
      </c>
      <c r="G752" s="62">
        <f t="shared" si="366"/>
        <v>100</v>
      </c>
      <c r="H752" s="62">
        <f t="shared" si="366"/>
        <v>33</v>
      </c>
      <c r="I752" s="62">
        <f t="shared" si="366"/>
        <v>33</v>
      </c>
      <c r="J752" s="270">
        <f t="shared" si="361"/>
        <v>33</v>
      </c>
      <c r="K752" s="270">
        <f t="shared" si="362"/>
        <v>100</v>
      </c>
    </row>
    <row r="753" spans="1:11" x14ac:dyDescent="0.25">
      <c r="A753" s="81"/>
      <c r="B753" s="81"/>
      <c r="C753" s="6"/>
      <c r="D753" s="6" t="s">
        <v>270</v>
      </c>
      <c r="E753" s="3" t="s">
        <v>271</v>
      </c>
      <c r="F753" s="62">
        <v>100</v>
      </c>
      <c r="G753" s="62">
        <v>100</v>
      </c>
      <c r="H753" s="62">
        <v>33</v>
      </c>
      <c r="I753" s="62">
        <v>33</v>
      </c>
      <c r="J753" s="270">
        <f t="shared" si="361"/>
        <v>33</v>
      </c>
      <c r="K753" s="270">
        <f t="shared" si="362"/>
        <v>100</v>
      </c>
    </row>
    <row r="754" spans="1:11" ht="25.5" x14ac:dyDescent="0.25">
      <c r="A754" s="89">
        <v>651</v>
      </c>
      <c r="B754" s="136"/>
      <c r="C754" s="137"/>
      <c r="D754" s="89"/>
      <c r="E754" s="90" t="s">
        <v>608</v>
      </c>
      <c r="F754" s="72">
        <f t="shared" ref="F754:I754" si="367">F755</f>
        <v>34262.819300000003</v>
      </c>
      <c r="G754" s="72">
        <f t="shared" si="367"/>
        <v>33830.768799999998</v>
      </c>
      <c r="H754" s="72">
        <f t="shared" si="367"/>
        <v>5863.3681699999997</v>
      </c>
      <c r="I754" s="72">
        <f t="shared" si="367"/>
        <v>5846.4616699999997</v>
      </c>
      <c r="J754" s="265">
        <f t="shared" si="361"/>
        <v>17.28149219594442</v>
      </c>
      <c r="K754" s="265">
        <f t="shared" si="362"/>
        <v>99.711658904748603</v>
      </c>
    </row>
    <row r="755" spans="1:11" x14ac:dyDescent="0.25">
      <c r="A755" s="60"/>
      <c r="B755" s="17" t="s">
        <v>514</v>
      </c>
      <c r="C755" s="92"/>
      <c r="D755" s="91"/>
      <c r="E755" s="85" t="s">
        <v>522</v>
      </c>
      <c r="F755" s="65">
        <f t="shared" ref="F755:I755" si="368">F756+F764+F769</f>
        <v>34262.819300000003</v>
      </c>
      <c r="G755" s="65">
        <f t="shared" si="368"/>
        <v>33830.768799999998</v>
      </c>
      <c r="H755" s="65">
        <f t="shared" si="368"/>
        <v>5863.3681699999997</v>
      </c>
      <c r="I755" s="65">
        <f t="shared" si="368"/>
        <v>5846.4616699999997</v>
      </c>
      <c r="J755" s="271">
        <f t="shared" si="361"/>
        <v>17.28149219594442</v>
      </c>
      <c r="K755" s="271">
        <f t="shared" si="362"/>
        <v>99.711658904748603</v>
      </c>
    </row>
    <row r="756" spans="1:11" ht="25.5" x14ac:dyDescent="0.25">
      <c r="A756" s="60"/>
      <c r="B756" s="17" t="s">
        <v>609</v>
      </c>
      <c r="C756" s="92"/>
      <c r="D756" s="91"/>
      <c r="E756" s="85" t="s">
        <v>610</v>
      </c>
      <c r="F756" s="65">
        <f>F757</f>
        <v>8180.7000000000007</v>
      </c>
      <c r="G756" s="65">
        <f t="shared" ref="G756:I756" si="369">G757</f>
        <v>8180.7000000000007</v>
      </c>
      <c r="H756" s="65">
        <f t="shared" si="369"/>
        <v>1443</v>
      </c>
      <c r="I756" s="65">
        <f t="shared" si="369"/>
        <v>1435.4605100000001</v>
      </c>
      <c r="J756" s="271">
        <f t="shared" si="361"/>
        <v>17.546915422885572</v>
      </c>
      <c r="K756" s="271">
        <f t="shared" si="362"/>
        <v>99.477512820512828</v>
      </c>
    </row>
    <row r="757" spans="1:11" x14ac:dyDescent="0.25">
      <c r="A757" s="60"/>
      <c r="B757" s="17"/>
      <c r="C757" s="92" t="s">
        <v>3</v>
      </c>
      <c r="D757" s="91"/>
      <c r="E757" s="85" t="s">
        <v>4</v>
      </c>
      <c r="F757" s="65">
        <f>F759</f>
        <v>8180.7000000000007</v>
      </c>
      <c r="G757" s="65">
        <f t="shared" ref="G757:I757" si="370">G759</f>
        <v>8180.7000000000007</v>
      </c>
      <c r="H757" s="65">
        <f t="shared" si="370"/>
        <v>1443</v>
      </c>
      <c r="I757" s="65">
        <f t="shared" si="370"/>
        <v>1435.4605100000001</v>
      </c>
      <c r="J757" s="271">
        <f t="shared" si="361"/>
        <v>17.546915422885572</v>
      </c>
      <c r="K757" s="271">
        <f t="shared" si="362"/>
        <v>99.477512820512828</v>
      </c>
    </row>
    <row r="758" spans="1:11" ht="25.5" x14ac:dyDescent="0.25">
      <c r="A758" s="143"/>
      <c r="B758" s="95"/>
      <c r="C758" s="96" t="s">
        <v>5</v>
      </c>
      <c r="D758" s="95"/>
      <c r="E758" s="97" t="s">
        <v>489</v>
      </c>
      <c r="F758" s="98">
        <f t="shared" ref="F758:I760" si="371">F759</f>
        <v>8180.7000000000007</v>
      </c>
      <c r="G758" s="98">
        <f t="shared" si="371"/>
        <v>8180.7000000000007</v>
      </c>
      <c r="H758" s="98">
        <f t="shared" si="371"/>
        <v>1443</v>
      </c>
      <c r="I758" s="98">
        <f t="shared" si="371"/>
        <v>1435.4605100000001</v>
      </c>
      <c r="J758" s="267">
        <f t="shared" si="361"/>
        <v>17.546915422885572</v>
      </c>
      <c r="K758" s="267">
        <f t="shared" si="362"/>
        <v>99.477512820512828</v>
      </c>
    </row>
    <row r="759" spans="1:11" ht="26.25" x14ac:dyDescent="0.25">
      <c r="A759" s="29"/>
      <c r="B759" s="29"/>
      <c r="C759" s="29" t="s">
        <v>18</v>
      </c>
      <c r="D759" s="29"/>
      <c r="E759" s="33" t="s">
        <v>19</v>
      </c>
      <c r="F759" s="66">
        <f t="shared" si="371"/>
        <v>8180.7000000000007</v>
      </c>
      <c r="G759" s="66">
        <f t="shared" si="371"/>
        <v>8180.7000000000007</v>
      </c>
      <c r="H759" s="66">
        <f t="shared" si="371"/>
        <v>1443</v>
      </c>
      <c r="I759" s="66">
        <f t="shared" si="371"/>
        <v>1435.4605100000001</v>
      </c>
      <c r="J759" s="268">
        <f t="shared" si="361"/>
        <v>17.546915422885572</v>
      </c>
      <c r="K759" s="268">
        <f t="shared" si="362"/>
        <v>99.477512820512828</v>
      </c>
    </row>
    <row r="760" spans="1:11" ht="39" x14ac:dyDescent="0.25">
      <c r="A760" s="31"/>
      <c r="B760" s="31"/>
      <c r="C760" s="31" t="s">
        <v>20</v>
      </c>
      <c r="D760" s="31"/>
      <c r="E760" s="32" t="s">
        <v>21</v>
      </c>
      <c r="F760" s="63">
        <f t="shared" si="371"/>
        <v>8180.7000000000007</v>
      </c>
      <c r="G760" s="63">
        <f t="shared" si="371"/>
        <v>8180.7000000000007</v>
      </c>
      <c r="H760" s="63">
        <f t="shared" si="371"/>
        <v>1443</v>
      </c>
      <c r="I760" s="63">
        <f t="shared" si="371"/>
        <v>1435.4605100000001</v>
      </c>
      <c r="J760" s="269">
        <f t="shared" si="361"/>
        <v>17.546915422885572</v>
      </c>
      <c r="K760" s="269">
        <f t="shared" si="362"/>
        <v>99.477512820512828</v>
      </c>
    </row>
    <row r="761" spans="1:11" ht="25.5" x14ac:dyDescent="0.25">
      <c r="A761" s="81"/>
      <c r="B761" s="81"/>
      <c r="C761" s="6" t="s">
        <v>24</v>
      </c>
      <c r="D761" s="6"/>
      <c r="E761" s="1" t="s">
        <v>25</v>
      </c>
      <c r="F761" s="62">
        <f>F762+F763</f>
        <v>8180.7000000000007</v>
      </c>
      <c r="G761" s="62">
        <f t="shared" ref="G761:I761" si="372">G762+G763</f>
        <v>8180.7000000000007</v>
      </c>
      <c r="H761" s="62">
        <f t="shared" si="372"/>
        <v>1443</v>
      </c>
      <c r="I761" s="62">
        <f t="shared" si="372"/>
        <v>1435.4605100000001</v>
      </c>
      <c r="J761" s="270">
        <f t="shared" si="361"/>
        <v>17.546915422885572</v>
      </c>
      <c r="K761" s="270">
        <f t="shared" si="362"/>
        <v>99.477512820512828</v>
      </c>
    </row>
    <row r="762" spans="1:11" ht="39" x14ac:dyDescent="0.25">
      <c r="A762" s="81"/>
      <c r="B762" s="81"/>
      <c r="C762" s="6"/>
      <c r="D762" s="6" t="s">
        <v>380</v>
      </c>
      <c r="E762" s="3" t="s">
        <v>381</v>
      </c>
      <c r="F762" s="62">
        <v>7631.1</v>
      </c>
      <c r="G762" s="62">
        <v>7631.1</v>
      </c>
      <c r="H762" s="62">
        <v>1120</v>
      </c>
      <c r="I762" s="62">
        <v>1113.3425500000001</v>
      </c>
      <c r="J762" s="270">
        <f t="shared" si="361"/>
        <v>14.589542136782377</v>
      </c>
      <c r="K762" s="270">
        <f t="shared" si="362"/>
        <v>99.40558482142859</v>
      </c>
    </row>
    <row r="763" spans="1:11" x14ac:dyDescent="0.25">
      <c r="A763" s="81"/>
      <c r="B763" s="81"/>
      <c r="C763" s="6"/>
      <c r="D763" s="6" t="s">
        <v>270</v>
      </c>
      <c r="E763" s="3" t="s">
        <v>271</v>
      </c>
      <c r="F763" s="62">
        <f>560.8-11.2</f>
        <v>549.59999999999991</v>
      </c>
      <c r="G763" s="62">
        <f t="shared" ref="G763" si="373">560.8-11.2</f>
        <v>549.59999999999991</v>
      </c>
      <c r="H763" s="62">
        <v>323</v>
      </c>
      <c r="I763" s="62">
        <v>322.11795999999998</v>
      </c>
      <c r="J763" s="270">
        <f t="shared" si="361"/>
        <v>58.609526928675407</v>
      </c>
      <c r="K763" s="270">
        <f t="shared" si="362"/>
        <v>99.72692260061919</v>
      </c>
    </row>
    <row r="764" spans="1:11" x14ac:dyDescent="0.25">
      <c r="A764" s="81"/>
      <c r="B764" s="17" t="s">
        <v>611</v>
      </c>
      <c r="C764" s="92"/>
      <c r="D764" s="17"/>
      <c r="E764" s="112" t="s">
        <v>612</v>
      </c>
      <c r="F764" s="65">
        <f t="shared" ref="F764:I767" si="374">F765</f>
        <v>1183.4000000000001</v>
      </c>
      <c r="G764" s="65">
        <f t="shared" si="374"/>
        <v>663.4</v>
      </c>
      <c r="H764" s="65">
        <f t="shared" si="374"/>
        <v>0</v>
      </c>
      <c r="I764" s="65">
        <f t="shared" si="374"/>
        <v>0</v>
      </c>
      <c r="J764" s="271">
        <f t="shared" si="361"/>
        <v>0</v>
      </c>
      <c r="K764" s="271"/>
    </row>
    <row r="765" spans="1:11" s="36" customFormat="1" x14ac:dyDescent="0.25">
      <c r="A765" s="131"/>
      <c r="B765" s="131"/>
      <c r="C765" s="122" t="s">
        <v>375</v>
      </c>
      <c r="D765" s="122"/>
      <c r="E765" s="123" t="s">
        <v>376</v>
      </c>
      <c r="F765" s="124">
        <f t="shared" si="374"/>
        <v>1183.4000000000001</v>
      </c>
      <c r="G765" s="124">
        <f t="shared" si="374"/>
        <v>663.4</v>
      </c>
      <c r="H765" s="124">
        <f t="shared" si="374"/>
        <v>0</v>
      </c>
      <c r="I765" s="124">
        <f t="shared" si="374"/>
        <v>0</v>
      </c>
      <c r="J765" s="280">
        <f t="shared" si="361"/>
        <v>0</v>
      </c>
      <c r="K765" s="280"/>
    </row>
    <row r="766" spans="1:11" s="36" customFormat="1" ht="26.25" x14ac:dyDescent="0.25">
      <c r="A766" s="133"/>
      <c r="B766" s="133"/>
      <c r="C766" s="55" t="s">
        <v>383</v>
      </c>
      <c r="D766" s="55"/>
      <c r="E766" s="57" t="s">
        <v>384</v>
      </c>
      <c r="F766" s="73">
        <f t="shared" si="374"/>
        <v>1183.4000000000001</v>
      </c>
      <c r="G766" s="73">
        <f t="shared" si="374"/>
        <v>663.4</v>
      </c>
      <c r="H766" s="73">
        <f t="shared" si="374"/>
        <v>0</v>
      </c>
      <c r="I766" s="73">
        <f t="shared" si="374"/>
        <v>0</v>
      </c>
      <c r="J766" s="281">
        <f t="shared" si="361"/>
        <v>0</v>
      </c>
      <c r="K766" s="281"/>
    </row>
    <row r="767" spans="1:11" x14ac:dyDescent="0.25">
      <c r="A767" s="81"/>
      <c r="B767" s="81"/>
      <c r="C767" s="6" t="s">
        <v>402</v>
      </c>
      <c r="D767" s="6"/>
      <c r="E767" s="3" t="s">
        <v>403</v>
      </c>
      <c r="F767" s="62">
        <f t="shared" si="374"/>
        <v>1183.4000000000001</v>
      </c>
      <c r="G767" s="62">
        <f t="shared" si="374"/>
        <v>663.4</v>
      </c>
      <c r="H767" s="62">
        <f t="shared" si="374"/>
        <v>0</v>
      </c>
      <c r="I767" s="62">
        <f t="shared" si="374"/>
        <v>0</v>
      </c>
      <c r="J767" s="270">
        <f t="shared" si="361"/>
        <v>0</v>
      </c>
      <c r="K767" s="270"/>
    </row>
    <row r="768" spans="1:11" x14ac:dyDescent="0.25">
      <c r="A768" s="81"/>
      <c r="B768" s="81"/>
      <c r="C768" s="6"/>
      <c r="D768" s="6" t="s">
        <v>387</v>
      </c>
      <c r="E768" s="3" t="s">
        <v>388</v>
      </c>
      <c r="F768" s="62">
        <v>1183.4000000000001</v>
      </c>
      <c r="G768" s="62">
        <v>663.4</v>
      </c>
      <c r="H768" s="62">
        <v>0</v>
      </c>
      <c r="I768" s="62">
        <v>0</v>
      </c>
      <c r="J768" s="270">
        <f t="shared" si="361"/>
        <v>0</v>
      </c>
      <c r="K768" s="270"/>
    </row>
    <row r="769" spans="1:11" x14ac:dyDescent="0.25">
      <c r="A769" s="91"/>
      <c r="B769" s="17" t="s">
        <v>519</v>
      </c>
      <c r="C769" s="92"/>
      <c r="D769" s="91"/>
      <c r="E769" s="85" t="s">
        <v>530</v>
      </c>
      <c r="F769" s="113">
        <f>F770+F802</f>
        <v>24898.719300000001</v>
      </c>
      <c r="G769" s="113">
        <f>G770+G802</f>
        <v>24986.668799999999</v>
      </c>
      <c r="H769" s="113">
        <f>H770+H802</f>
        <v>4420.3681699999997</v>
      </c>
      <c r="I769" s="113">
        <f>I770+I802</f>
        <v>4411.0011599999998</v>
      </c>
      <c r="J769" s="276">
        <f t="shared" si="361"/>
        <v>17.653418289996303</v>
      </c>
      <c r="K769" s="276">
        <f t="shared" si="362"/>
        <v>99.788094347806336</v>
      </c>
    </row>
    <row r="770" spans="1:11" x14ac:dyDescent="0.25">
      <c r="A770" s="122"/>
      <c r="B770" s="122"/>
      <c r="C770" s="122" t="s">
        <v>375</v>
      </c>
      <c r="D770" s="122"/>
      <c r="E770" s="123" t="s">
        <v>376</v>
      </c>
      <c r="F770" s="124">
        <f t="shared" ref="F770:I770" si="375">F771</f>
        <v>24898.719300000001</v>
      </c>
      <c r="G770" s="124">
        <f t="shared" si="375"/>
        <v>24986.668799999999</v>
      </c>
      <c r="H770" s="124">
        <f t="shared" si="375"/>
        <v>4420.3681699999997</v>
      </c>
      <c r="I770" s="124">
        <f t="shared" si="375"/>
        <v>4411.0011599999998</v>
      </c>
      <c r="J770" s="280">
        <f t="shared" si="361"/>
        <v>17.653418289996303</v>
      </c>
      <c r="K770" s="280">
        <f t="shared" si="362"/>
        <v>99.788094347806336</v>
      </c>
    </row>
    <row r="771" spans="1:11" ht="26.25" x14ac:dyDescent="0.25">
      <c r="A771" s="55"/>
      <c r="B771" s="55"/>
      <c r="C771" s="55" t="s">
        <v>383</v>
      </c>
      <c r="D771" s="55"/>
      <c r="E771" s="57" t="s">
        <v>384</v>
      </c>
      <c r="F771" s="73">
        <f>F772+F775+F777+F779</f>
        <v>24898.719300000001</v>
      </c>
      <c r="G771" s="73">
        <f t="shared" ref="G771:I771" si="376">G772+G775+G777+G779</f>
        <v>24986.668799999999</v>
      </c>
      <c r="H771" s="73">
        <f t="shared" si="376"/>
        <v>4420.3681699999997</v>
      </c>
      <c r="I771" s="73">
        <f t="shared" si="376"/>
        <v>4411.0011599999998</v>
      </c>
      <c r="J771" s="281">
        <f t="shared" si="361"/>
        <v>17.653418289996303</v>
      </c>
      <c r="K771" s="281">
        <f t="shared" si="362"/>
        <v>99.788094347806336</v>
      </c>
    </row>
    <row r="772" spans="1:11" ht="26.25" x14ac:dyDescent="0.25">
      <c r="A772" s="81"/>
      <c r="B772" s="81"/>
      <c r="C772" s="6" t="s">
        <v>389</v>
      </c>
      <c r="D772" s="6"/>
      <c r="E772" s="50" t="s">
        <v>711</v>
      </c>
      <c r="F772" s="62">
        <f>F773+F774</f>
        <v>18562.600000000002</v>
      </c>
      <c r="G772" s="62">
        <f t="shared" ref="G772:I772" si="377">G773+G774</f>
        <v>18562.600000000002</v>
      </c>
      <c r="H772" s="62">
        <f t="shared" si="377"/>
        <v>3270</v>
      </c>
      <c r="I772" s="62">
        <f t="shared" si="377"/>
        <v>3260.6329900000001</v>
      </c>
      <c r="J772" s="270">
        <f t="shared" si="361"/>
        <v>17.565604979905832</v>
      </c>
      <c r="K772" s="270">
        <f t="shared" si="362"/>
        <v>99.713547094801228</v>
      </c>
    </row>
    <row r="773" spans="1:11" ht="39" x14ac:dyDescent="0.25">
      <c r="A773" s="81"/>
      <c r="B773" s="81"/>
      <c r="C773" s="6"/>
      <c r="D773" s="6" t="s">
        <v>380</v>
      </c>
      <c r="E773" s="3" t="s">
        <v>381</v>
      </c>
      <c r="F773" s="74">
        <v>17596.2</v>
      </c>
      <c r="G773" s="74">
        <v>17596.2</v>
      </c>
      <c r="H773" s="74">
        <v>2900</v>
      </c>
      <c r="I773" s="74">
        <v>2890.7147300000001</v>
      </c>
      <c r="J773" s="254">
        <f t="shared" si="361"/>
        <v>16.42806247939896</v>
      </c>
      <c r="K773" s="254">
        <f t="shared" si="362"/>
        <v>99.679818275862075</v>
      </c>
    </row>
    <row r="774" spans="1:11" x14ac:dyDescent="0.25">
      <c r="A774" s="81"/>
      <c r="B774" s="81"/>
      <c r="C774" s="6"/>
      <c r="D774" s="6" t="s">
        <v>270</v>
      </c>
      <c r="E774" s="3" t="s">
        <v>271</v>
      </c>
      <c r="F774" s="62">
        <f>986.1-19.7</f>
        <v>966.4</v>
      </c>
      <c r="G774" s="62">
        <f t="shared" ref="G774" si="378">986.1-19.7</f>
        <v>966.4</v>
      </c>
      <c r="H774" s="62">
        <v>370</v>
      </c>
      <c r="I774" s="62">
        <v>369.91825999999998</v>
      </c>
      <c r="J774" s="270">
        <f t="shared" si="361"/>
        <v>38.27796564569536</v>
      </c>
      <c r="K774" s="270">
        <f t="shared" si="362"/>
        <v>99.97790810810811</v>
      </c>
    </row>
    <row r="775" spans="1:11" ht="25.5" x14ac:dyDescent="0.25">
      <c r="A775" s="81"/>
      <c r="B775" s="81"/>
      <c r="C775" s="6" t="s">
        <v>390</v>
      </c>
      <c r="D775" s="6"/>
      <c r="E775" s="1" t="s">
        <v>391</v>
      </c>
      <c r="F775" s="71">
        <f>F776</f>
        <v>0</v>
      </c>
      <c r="G775" s="71">
        <f t="shared" ref="G775:I775" si="379">G776</f>
        <v>87.9495</v>
      </c>
      <c r="H775" s="71">
        <f t="shared" si="379"/>
        <v>0</v>
      </c>
      <c r="I775" s="71">
        <f t="shared" si="379"/>
        <v>0</v>
      </c>
      <c r="J775" s="272">
        <f t="shared" si="361"/>
        <v>0</v>
      </c>
      <c r="K775" s="272"/>
    </row>
    <row r="776" spans="1:11" ht="39" x14ac:dyDescent="0.25">
      <c r="A776" s="81"/>
      <c r="B776" s="81"/>
      <c r="C776" s="6"/>
      <c r="D776" s="6" t="s">
        <v>380</v>
      </c>
      <c r="E776" s="3" t="s">
        <v>381</v>
      </c>
      <c r="F776" s="62">
        <v>0</v>
      </c>
      <c r="G776" s="62">
        <v>87.9495</v>
      </c>
      <c r="H776" s="62">
        <v>0</v>
      </c>
      <c r="I776" s="62">
        <v>0</v>
      </c>
      <c r="J776" s="270">
        <f t="shared" si="361"/>
        <v>0</v>
      </c>
      <c r="K776" s="270"/>
    </row>
    <row r="777" spans="1:11" ht="39" x14ac:dyDescent="0.25">
      <c r="A777" s="81"/>
      <c r="B777" s="81"/>
      <c r="C777" s="6" t="s">
        <v>392</v>
      </c>
      <c r="D777" s="6"/>
      <c r="E777" s="3" t="s">
        <v>393</v>
      </c>
      <c r="F777" s="62">
        <f t="shared" ref="F777:I777" si="380">F778</f>
        <v>6137.6347999999998</v>
      </c>
      <c r="G777" s="62">
        <f t="shared" si="380"/>
        <v>6137.6347999999998</v>
      </c>
      <c r="H777" s="62">
        <f t="shared" si="380"/>
        <v>1150.36817</v>
      </c>
      <c r="I777" s="62">
        <f t="shared" si="380"/>
        <v>1150.36817</v>
      </c>
      <c r="J777" s="270">
        <f t="shared" si="361"/>
        <v>18.742857916538142</v>
      </c>
      <c r="K777" s="270">
        <f t="shared" si="362"/>
        <v>100</v>
      </c>
    </row>
    <row r="778" spans="1:11" ht="39" x14ac:dyDescent="0.25">
      <c r="A778" s="81"/>
      <c r="B778" s="81"/>
      <c r="C778" s="6"/>
      <c r="D778" s="6" t="s">
        <v>380</v>
      </c>
      <c r="E778" s="3" t="s">
        <v>381</v>
      </c>
      <c r="F778" s="71">
        <f>1779.151+4358.4838</f>
        <v>6137.6347999999998</v>
      </c>
      <c r="G778" s="71">
        <v>6137.6347999999998</v>
      </c>
      <c r="H778" s="71">
        <v>1150.36817</v>
      </c>
      <c r="I778" s="71">
        <v>1150.36817</v>
      </c>
      <c r="J778" s="272">
        <f t="shared" si="361"/>
        <v>18.742857916538142</v>
      </c>
      <c r="K778" s="272">
        <f t="shared" si="362"/>
        <v>100</v>
      </c>
    </row>
    <row r="779" spans="1:11" ht="51.75" x14ac:dyDescent="0.25">
      <c r="A779" s="81"/>
      <c r="B779" s="81"/>
      <c r="C779" s="6" t="s">
        <v>764</v>
      </c>
      <c r="D779" s="6"/>
      <c r="E779" s="3" t="s">
        <v>765</v>
      </c>
      <c r="F779" s="62">
        <f>F780</f>
        <v>198.4845</v>
      </c>
      <c r="G779" s="62">
        <f t="shared" ref="G779:I779" si="381">G780</f>
        <v>198.4845</v>
      </c>
      <c r="H779" s="62">
        <f t="shared" si="381"/>
        <v>0</v>
      </c>
      <c r="I779" s="62">
        <f t="shared" si="381"/>
        <v>0</v>
      </c>
      <c r="J779" s="270">
        <f t="shared" si="361"/>
        <v>0</v>
      </c>
      <c r="K779" s="270"/>
    </row>
    <row r="780" spans="1:11" ht="39" x14ac:dyDescent="0.25">
      <c r="A780" s="81"/>
      <c r="B780" s="81"/>
      <c r="C780" s="6"/>
      <c r="D780" s="6" t="s">
        <v>380</v>
      </c>
      <c r="E780" s="3" t="s">
        <v>381</v>
      </c>
      <c r="F780" s="71">
        <v>198.4845</v>
      </c>
      <c r="G780" s="71">
        <v>198.4845</v>
      </c>
      <c r="H780" s="71">
        <v>0</v>
      </c>
      <c r="I780" s="71">
        <v>0</v>
      </c>
      <c r="J780" s="272">
        <f t="shared" si="361"/>
        <v>0</v>
      </c>
      <c r="K780" s="272"/>
    </row>
    <row r="781" spans="1:11" x14ac:dyDescent="0.25">
      <c r="A781" s="58"/>
      <c r="B781" s="58"/>
      <c r="C781" s="58"/>
      <c r="D781" s="58"/>
      <c r="E781" s="54" t="s">
        <v>410</v>
      </c>
      <c r="F781" s="75">
        <f>SUM(F754+F741+F627+F458+F9)</f>
        <v>1026343.7116800002</v>
      </c>
      <c r="G781" s="75">
        <f>SUM(G754+G741+G627+G458+G9)</f>
        <v>1050045.26468</v>
      </c>
      <c r="H781" s="75">
        <f>SUM(H754+H741+H627+H458+H9)</f>
        <v>215898.70951999997</v>
      </c>
      <c r="I781" s="75">
        <f>SUM(I754+I741+I627+I458+I9)</f>
        <v>215731.11306</v>
      </c>
      <c r="J781" s="294">
        <f t="shared" si="361"/>
        <v>20.544934615341919</v>
      </c>
      <c r="K781" s="294">
        <f t="shared" si="362"/>
        <v>99.9223726439252</v>
      </c>
    </row>
  </sheetData>
  <autoFilter ref="A8:G781"/>
  <mergeCells count="4">
    <mergeCell ref="I1:K1"/>
    <mergeCell ref="G2:K2"/>
    <mergeCell ref="I3:K3"/>
    <mergeCell ref="A6:K6"/>
  </mergeCells>
  <pageMargins left="1.1023622047244095" right="0.31496062992125984" top="0.74803149606299213" bottom="0.74803149606299213" header="0.31496062992125984" footer="0.31496062992125984"/>
  <pageSetup paperSize="9" scale="41" orientation="portrait" r:id="rId1"/>
  <rowBreaks count="1" manualBreakCount="1">
    <brk id="710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BreakPreview" zoomScale="60" workbookViewId="0">
      <selection activeCell="C3" sqref="C3:G3"/>
    </sheetView>
  </sheetViews>
  <sheetFormatPr defaultRowHeight="15" x14ac:dyDescent="0.25"/>
  <cols>
    <col min="1" max="1" width="25" customWidth="1"/>
    <col min="2" max="2" width="39" customWidth="1"/>
    <col min="3" max="3" width="18.28515625" customWidth="1"/>
    <col min="4" max="5" width="16.28515625" customWidth="1"/>
    <col min="6" max="7" width="15.7109375" customWidth="1"/>
  </cols>
  <sheetData>
    <row r="1" spans="1:7" ht="15.75" x14ac:dyDescent="0.25">
      <c r="A1" s="164"/>
      <c r="B1" s="164"/>
      <c r="C1" s="472" t="s">
        <v>668</v>
      </c>
      <c r="D1" s="472"/>
      <c r="E1" s="472"/>
      <c r="F1" s="472"/>
      <c r="G1" s="472"/>
    </row>
    <row r="2" spans="1:7" ht="33" customHeight="1" x14ac:dyDescent="0.25">
      <c r="A2" s="164"/>
      <c r="B2" s="167"/>
      <c r="C2" s="464" t="s">
        <v>788</v>
      </c>
      <c r="D2" s="464"/>
      <c r="E2" s="464"/>
      <c r="F2" s="464"/>
      <c r="G2" s="464"/>
    </row>
    <row r="3" spans="1:7" ht="15.75" x14ac:dyDescent="0.25">
      <c r="A3" s="164"/>
      <c r="B3" s="166"/>
      <c r="C3" s="472" t="s">
        <v>1141</v>
      </c>
      <c r="D3" s="472"/>
      <c r="E3" s="472"/>
      <c r="F3" s="472"/>
      <c r="G3" s="472"/>
    </row>
    <row r="4" spans="1:7" ht="15.75" x14ac:dyDescent="0.25">
      <c r="A4" s="164"/>
      <c r="B4" s="166"/>
      <c r="C4" s="165"/>
      <c r="D4" s="165"/>
      <c r="E4" s="165"/>
    </row>
    <row r="5" spans="1:7" ht="46.9" customHeight="1" x14ac:dyDescent="0.25">
      <c r="A5" s="473" t="s">
        <v>1132</v>
      </c>
      <c r="B5" s="473"/>
      <c r="C5" s="473"/>
      <c r="D5" s="473"/>
      <c r="E5" s="473"/>
      <c r="F5" s="473"/>
      <c r="G5" s="473"/>
    </row>
    <row r="6" spans="1:7" x14ac:dyDescent="0.25">
      <c r="A6" s="164"/>
      <c r="B6" s="474" t="s">
        <v>661</v>
      </c>
      <c r="C6" s="474"/>
      <c r="D6" s="474"/>
      <c r="E6" s="474"/>
      <c r="F6" s="474"/>
      <c r="G6" s="474"/>
    </row>
    <row r="7" spans="1:7" ht="71.25" customHeight="1" x14ac:dyDescent="0.25">
      <c r="A7" s="163" t="s">
        <v>660</v>
      </c>
      <c r="B7" s="163" t="s">
        <v>659</v>
      </c>
      <c r="C7" s="163" t="s">
        <v>791</v>
      </c>
      <c r="D7" s="163" t="s">
        <v>792</v>
      </c>
      <c r="E7" s="163" t="s">
        <v>821</v>
      </c>
      <c r="F7" s="254" t="s">
        <v>786</v>
      </c>
      <c r="G7" s="254" t="s">
        <v>787</v>
      </c>
    </row>
    <row r="8" spans="1:7" ht="45" x14ac:dyDescent="0.25">
      <c r="A8" s="162" t="s">
        <v>658</v>
      </c>
      <c r="B8" s="161" t="s">
        <v>657</v>
      </c>
      <c r="C8" s="160">
        <f>C9</f>
        <v>33254.200809999835</v>
      </c>
      <c r="D8" s="160">
        <f>D9</f>
        <v>-2927.1485700000194</v>
      </c>
      <c r="E8" s="160">
        <f>E9</f>
        <v>-3495.0681399999885</v>
      </c>
      <c r="F8" s="457" t="s">
        <v>1123</v>
      </c>
      <c r="G8" s="458">
        <f>E8/D8*100</f>
        <v>119.40180200692598</v>
      </c>
    </row>
    <row r="9" spans="1:7" ht="30" x14ac:dyDescent="0.25">
      <c r="A9" s="162" t="s">
        <v>656</v>
      </c>
      <c r="B9" s="161" t="s">
        <v>655</v>
      </c>
      <c r="C9" s="160">
        <f>(C13+C14)</f>
        <v>33254.200809999835</v>
      </c>
      <c r="D9" s="160">
        <f>(D13+D14)</f>
        <v>-2927.1485700000194</v>
      </c>
      <c r="E9" s="160">
        <f>(E13+E14)</f>
        <v>-3495.0681399999885</v>
      </c>
      <c r="F9" s="457" t="s">
        <v>1123</v>
      </c>
      <c r="G9" s="458">
        <f t="shared" ref="G9:G22" si="0">E9/D9*100</f>
        <v>119.40180200692598</v>
      </c>
    </row>
    <row r="10" spans="1:7" x14ac:dyDescent="0.25">
      <c r="A10" s="159" t="s">
        <v>654</v>
      </c>
      <c r="B10" s="158" t="s">
        <v>653</v>
      </c>
      <c r="C10" s="157">
        <f t="shared" ref="C10:E11" si="1">C11</f>
        <v>-1016791.0638700002</v>
      </c>
      <c r="D10" s="157">
        <f t="shared" si="1"/>
        <v>-218825.85808999999</v>
      </c>
      <c r="E10" s="157">
        <f t="shared" si="1"/>
        <v>-219226.18119999999</v>
      </c>
      <c r="F10" s="458">
        <f t="shared" ref="F10:F17" si="2">E10/C10*100</f>
        <v>21.560592828737597</v>
      </c>
      <c r="G10" s="458">
        <f t="shared" si="0"/>
        <v>100.18294140989286</v>
      </c>
    </row>
    <row r="11" spans="1:7" ht="30" x14ac:dyDescent="0.25">
      <c r="A11" s="159" t="s">
        <v>652</v>
      </c>
      <c r="B11" s="158" t="s">
        <v>651</v>
      </c>
      <c r="C11" s="157">
        <f t="shared" si="1"/>
        <v>-1016791.0638700002</v>
      </c>
      <c r="D11" s="157">
        <f t="shared" si="1"/>
        <v>-218825.85808999999</v>
      </c>
      <c r="E11" s="157">
        <f t="shared" si="1"/>
        <v>-219226.18119999999</v>
      </c>
      <c r="F11" s="458">
        <f t="shared" si="2"/>
        <v>21.560592828737597</v>
      </c>
      <c r="G11" s="458">
        <f t="shared" si="0"/>
        <v>100.18294140989286</v>
      </c>
    </row>
    <row r="12" spans="1:7" ht="30" x14ac:dyDescent="0.25">
      <c r="A12" s="159" t="s">
        <v>650</v>
      </c>
      <c r="B12" s="158" t="s">
        <v>649</v>
      </c>
      <c r="C12" s="157">
        <f>C13</f>
        <v>-1016791.0638700002</v>
      </c>
      <c r="D12" s="157">
        <f>D13</f>
        <v>-218825.85808999999</v>
      </c>
      <c r="E12" s="157">
        <f>E13</f>
        <v>-219226.18119999999</v>
      </c>
      <c r="F12" s="458">
        <f t="shared" si="2"/>
        <v>21.560592828737597</v>
      </c>
      <c r="G12" s="458">
        <f t="shared" si="0"/>
        <v>100.18294140989286</v>
      </c>
    </row>
    <row r="13" spans="1:7" ht="45" x14ac:dyDescent="0.25">
      <c r="A13" s="159" t="s">
        <v>648</v>
      </c>
      <c r="B13" s="158" t="s">
        <v>647</v>
      </c>
      <c r="C13" s="157">
        <f>ДОХОДЫ!D194*-1</f>
        <v>-1016791.0638700002</v>
      </c>
      <c r="D13" s="157">
        <f>ДОХОДЫ!E194*-1</f>
        <v>-218825.85808999999</v>
      </c>
      <c r="E13" s="157">
        <f>ДОХОДЫ!F194*-1</f>
        <v>-219226.18119999999</v>
      </c>
      <c r="F13" s="458">
        <f t="shared" si="2"/>
        <v>21.560592828737597</v>
      </c>
      <c r="G13" s="458">
        <f t="shared" si="0"/>
        <v>100.18294140989286</v>
      </c>
    </row>
    <row r="14" spans="1:7" ht="30" x14ac:dyDescent="0.25">
      <c r="A14" s="159" t="s">
        <v>646</v>
      </c>
      <c r="B14" s="158" t="s">
        <v>645</v>
      </c>
      <c r="C14" s="157">
        <f>C15</f>
        <v>1050045.26468</v>
      </c>
      <c r="D14" s="157">
        <f>D17</f>
        <v>215898.70951999997</v>
      </c>
      <c r="E14" s="157">
        <f>E17</f>
        <v>215731.11306</v>
      </c>
      <c r="F14" s="458">
        <f t="shared" si="2"/>
        <v>20.544934615341919</v>
      </c>
      <c r="G14" s="458">
        <f t="shared" si="0"/>
        <v>99.9223726439252</v>
      </c>
    </row>
    <row r="15" spans="1:7" ht="30" x14ac:dyDescent="0.25">
      <c r="A15" s="159" t="s">
        <v>644</v>
      </c>
      <c r="B15" s="158" t="s">
        <v>643</v>
      </c>
      <c r="C15" s="157">
        <f>C16</f>
        <v>1050045.26468</v>
      </c>
      <c r="D15" s="157">
        <f>D17</f>
        <v>215898.70951999997</v>
      </c>
      <c r="E15" s="157">
        <f>E17</f>
        <v>215731.11306</v>
      </c>
      <c r="F15" s="458">
        <f t="shared" si="2"/>
        <v>20.544934615341919</v>
      </c>
      <c r="G15" s="458">
        <f t="shared" si="0"/>
        <v>99.9223726439252</v>
      </c>
    </row>
    <row r="16" spans="1:7" ht="30" x14ac:dyDescent="0.25">
      <c r="A16" s="159" t="s">
        <v>642</v>
      </c>
      <c r="B16" s="158" t="s">
        <v>641</v>
      </c>
      <c r="C16" s="157">
        <f>C17</f>
        <v>1050045.26468</v>
      </c>
      <c r="D16" s="157">
        <f>D17</f>
        <v>215898.70951999997</v>
      </c>
      <c r="E16" s="157">
        <f>E17</f>
        <v>215731.11306</v>
      </c>
      <c r="F16" s="458">
        <f t="shared" si="2"/>
        <v>20.544934615341919</v>
      </c>
      <c r="G16" s="458">
        <f t="shared" si="0"/>
        <v>99.9223726439252</v>
      </c>
    </row>
    <row r="17" spans="1:7" ht="45" x14ac:dyDescent="0.25">
      <c r="A17" s="159" t="s">
        <v>640</v>
      </c>
      <c r="B17" s="158" t="s">
        <v>639</v>
      </c>
      <c r="C17" s="157">
        <f>РАСХОДЫ!G781</f>
        <v>1050045.26468</v>
      </c>
      <c r="D17" s="157">
        <f>РАСХОДЫ!H781</f>
        <v>215898.70951999997</v>
      </c>
      <c r="E17" s="157">
        <f>РАСХОДЫ!I781</f>
        <v>215731.11306</v>
      </c>
      <c r="F17" s="458">
        <f t="shared" si="2"/>
        <v>20.544934615341919</v>
      </c>
      <c r="G17" s="458">
        <f t="shared" si="0"/>
        <v>99.9223726439252</v>
      </c>
    </row>
    <row r="18" spans="1:7" s="335" customFormat="1" ht="43.5" hidden="1" customHeight="1" x14ac:dyDescent="0.25">
      <c r="A18" s="162" t="s">
        <v>1124</v>
      </c>
      <c r="B18" s="161" t="s">
        <v>1125</v>
      </c>
      <c r="C18" s="160"/>
      <c r="D18" s="160"/>
      <c r="E18" s="160">
        <f>E19</f>
        <v>0</v>
      </c>
      <c r="F18" s="457" t="s">
        <v>1123</v>
      </c>
      <c r="G18" s="457" t="s">
        <v>1123</v>
      </c>
    </row>
    <row r="19" spans="1:7" ht="45" hidden="1" x14ac:dyDescent="0.25">
      <c r="A19" s="159" t="s">
        <v>1126</v>
      </c>
      <c r="B19" s="158" t="s">
        <v>1127</v>
      </c>
      <c r="C19" s="157"/>
      <c r="D19" s="157"/>
      <c r="E19" s="157">
        <f>E20</f>
        <v>0</v>
      </c>
      <c r="F19" s="457" t="s">
        <v>1123</v>
      </c>
      <c r="G19" s="457" t="s">
        <v>1123</v>
      </c>
    </row>
    <row r="20" spans="1:7" ht="45" hidden="1" x14ac:dyDescent="0.25">
      <c r="A20" s="159" t="s">
        <v>1128</v>
      </c>
      <c r="B20" s="158" t="s">
        <v>1129</v>
      </c>
      <c r="C20" s="157"/>
      <c r="D20" s="157"/>
      <c r="E20" s="157">
        <f>E21</f>
        <v>0</v>
      </c>
      <c r="F20" s="457" t="s">
        <v>1123</v>
      </c>
      <c r="G20" s="457" t="s">
        <v>1123</v>
      </c>
    </row>
    <row r="21" spans="1:7" ht="60" hidden="1" x14ac:dyDescent="0.25">
      <c r="A21" s="159" t="s">
        <v>1130</v>
      </c>
      <c r="B21" s="158" t="s">
        <v>1131</v>
      </c>
      <c r="C21" s="157"/>
      <c r="D21" s="157"/>
      <c r="E21" s="157">
        <v>0</v>
      </c>
      <c r="F21" s="457" t="s">
        <v>1123</v>
      </c>
      <c r="G21" s="457" t="s">
        <v>1123</v>
      </c>
    </row>
    <row r="22" spans="1:7" x14ac:dyDescent="0.25">
      <c r="A22" s="156"/>
      <c r="B22" s="155" t="s">
        <v>638</v>
      </c>
      <c r="C22" s="154">
        <f>C8</f>
        <v>33254.200809999835</v>
      </c>
      <c r="D22" s="154">
        <f>D8</f>
        <v>-2927.1485700000194</v>
      </c>
      <c r="E22" s="154">
        <f>E8+E18</f>
        <v>-3495.0681399999885</v>
      </c>
      <c r="F22" s="457" t="s">
        <v>1123</v>
      </c>
      <c r="G22" s="458">
        <f t="shared" si="0"/>
        <v>119.40180200692598</v>
      </c>
    </row>
  </sheetData>
  <mergeCells count="5">
    <mergeCell ref="C1:G1"/>
    <mergeCell ref="C2:G2"/>
    <mergeCell ref="C3:G3"/>
    <mergeCell ref="A5:G5"/>
    <mergeCell ref="B6:G6"/>
  </mergeCells>
  <pageMargins left="0.9055118110236221" right="0.51181102362204722" top="0.74803149606299213" bottom="0.74803149606299213" header="0.31496062992125984" footer="0.31496062992125984"/>
  <pageSetup paperSize="9" scale="5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view="pageBreakPreview" zoomScale="85" zoomScaleNormal="69" zoomScaleSheetLayoutView="85" workbookViewId="0">
      <selection activeCell="D98" sqref="D98"/>
    </sheetView>
  </sheetViews>
  <sheetFormatPr defaultRowHeight="15" x14ac:dyDescent="0.25"/>
  <cols>
    <col min="1" max="1" width="8.7109375" customWidth="1"/>
    <col min="2" max="2" width="53.42578125" customWidth="1"/>
    <col min="3" max="3" width="17.5703125" customWidth="1"/>
    <col min="4" max="4" width="15.7109375" customWidth="1"/>
    <col min="5" max="5" width="15.85546875" customWidth="1"/>
    <col min="6" max="6" width="16.7109375" customWidth="1"/>
    <col min="7" max="8" width="17" customWidth="1"/>
    <col min="9" max="9" width="17.85546875" customWidth="1"/>
    <col min="10" max="10" width="17.28515625" customWidth="1"/>
    <col min="11" max="12" width="17.5703125" customWidth="1"/>
    <col min="13" max="13" width="17.140625" customWidth="1"/>
    <col min="14" max="14" width="15.7109375" customWidth="1"/>
    <col min="15" max="15" width="13.5703125" bestFit="1" customWidth="1"/>
    <col min="260" max="260" width="8.7109375" customWidth="1"/>
    <col min="261" max="261" width="53.42578125" customWidth="1"/>
    <col min="262" max="262" width="15.7109375" customWidth="1"/>
    <col min="263" max="263" width="15.85546875" customWidth="1"/>
    <col min="264" max="264" width="15.5703125" customWidth="1"/>
    <col min="265" max="265" width="17" customWidth="1"/>
    <col min="266" max="266" width="17.85546875" customWidth="1"/>
    <col min="267" max="267" width="14.5703125" customWidth="1"/>
    <col min="268" max="268" width="15.140625" customWidth="1"/>
    <col min="269" max="269" width="17.140625" customWidth="1"/>
    <col min="270" max="270" width="15.7109375" customWidth="1"/>
    <col min="271" max="271" width="13.5703125" bestFit="1" customWidth="1"/>
    <col min="516" max="516" width="8.7109375" customWidth="1"/>
    <col min="517" max="517" width="53.42578125" customWidth="1"/>
    <col min="518" max="518" width="15.7109375" customWidth="1"/>
    <col min="519" max="519" width="15.85546875" customWidth="1"/>
    <col min="520" max="520" width="15.5703125" customWidth="1"/>
    <col min="521" max="521" width="17" customWidth="1"/>
    <col min="522" max="522" width="17.85546875" customWidth="1"/>
    <col min="523" max="523" width="14.5703125" customWidth="1"/>
    <col min="524" max="524" width="15.140625" customWidth="1"/>
    <col min="525" max="525" width="17.140625" customWidth="1"/>
    <col min="526" max="526" width="15.7109375" customWidth="1"/>
    <col min="527" max="527" width="13.5703125" bestFit="1" customWidth="1"/>
    <col min="772" max="772" width="8.7109375" customWidth="1"/>
    <col min="773" max="773" width="53.42578125" customWidth="1"/>
    <col min="774" max="774" width="15.7109375" customWidth="1"/>
    <col min="775" max="775" width="15.85546875" customWidth="1"/>
    <col min="776" max="776" width="15.5703125" customWidth="1"/>
    <col min="777" max="777" width="17" customWidth="1"/>
    <col min="778" max="778" width="17.85546875" customWidth="1"/>
    <col min="779" max="779" width="14.5703125" customWidth="1"/>
    <col min="780" max="780" width="15.140625" customWidth="1"/>
    <col min="781" max="781" width="17.140625" customWidth="1"/>
    <col min="782" max="782" width="15.7109375" customWidth="1"/>
    <col min="783" max="783" width="13.5703125" bestFit="1" customWidth="1"/>
    <col min="1028" max="1028" width="8.7109375" customWidth="1"/>
    <col min="1029" max="1029" width="53.42578125" customWidth="1"/>
    <col min="1030" max="1030" width="15.7109375" customWidth="1"/>
    <col min="1031" max="1031" width="15.85546875" customWidth="1"/>
    <col min="1032" max="1032" width="15.5703125" customWidth="1"/>
    <col min="1033" max="1033" width="17" customWidth="1"/>
    <col min="1034" max="1034" width="17.85546875" customWidth="1"/>
    <col min="1035" max="1035" width="14.5703125" customWidth="1"/>
    <col min="1036" max="1036" width="15.140625" customWidth="1"/>
    <col min="1037" max="1037" width="17.140625" customWidth="1"/>
    <col min="1038" max="1038" width="15.7109375" customWidth="1"/>
    <col min="1039" max="1039" width="13.5703125" bestFit="1" customWidth="1"/>
    <col min="1284" max="1284" width="8.7109375" customWidth="1"/>
    <col min="1285" max="1285" width="53.42578125" customWidth="1"/>
    <col min="1286" max="1286" width="15.7109375" customWidth="1"/>
    <col min="1287" max="1287" width="15.85546875" customWidth="1"/>
    <col min="1288" max="1288" width="15.5703125" customWidth="1"/>
    <col min="1289" max="1289" width="17" customWidth="1"/>
    <col min="1290" max="1290" width="17.85546875" customWidth="1"/>
    <col min="1291" max="1291" width="14.5703125" customWidth="1"/>
    <col min="1292" max="1292" width="15.140625" customWidth="1"/>
    <col min="1293" max="1293" width="17.140625" customWidth="1"/>
    <col min="1294" max="1294" width="15.7109375" customWidth="1"/>
    <col min="1295" max="1295" width="13.5703125" bestFit="1" customWidth="1"/>
    <col min="1540" max="1540" width="8.7109375" customWidth="1"/>
    <col min="1541" max="1541" width="53.42578125" customWidth="1"/>
    <col min="1542" max="1542" width="15.7109375" customWidth="1"/>
    <col min="1543" max="1543" width="15.85546875" customWidth="1"/>
    <col min="1544" max="1544" width="15.5703125" customWidth="1"/>
    <col min="1545" max="1545" width="17" customWidth="1"/>
    <col min="1546" max="1546" width="17.85546875" customWidth="1"/>
    <col min="1547" max="1547" width="14.5703125" customWidth="1"/>
    <col min="1548" max="1548" width="15.140625" customWidth="1"/>
    <col min="1549" max="1549" width="17.140625" customWidth="1"/>
    <col min="1550" max="1550" width="15.7109375" customWidth="1"/>
    <col min="1551" max="1551" width="13.5703125" bestFit="1" customWidth="1"/>
    <col min="1796" max="1796" width="8.7109375" customWidth="1"/>
    <col min="1797" max="1797" width="53.42578125" customWidth="1"/>
    <col min="1798" max="1798" width="15.7109375" customWidth="1"/>
    <col min="1799" max="1799" width="15.85546875" customWidth="1"/>
    <col min="1800" max="1800" width="15.5703125" customWidth="1"/>
    <col min="1801" max="1801" width="17" customWidth="1"/>
    <col min="1802" max="1802" width="17.85546875" customWidth="1"/>
    <col min="1803" max="1803" width="14.5703125" customWidth="1"/>
    <col min="1804" max="1804" width="15.140625" customWidth="1"/>
    <col min="1805" max="1805" width="17.140625" customWidth="1"/>
    <col min="1806" max="1806" width="15.7109375" customWidth="1"/>
    <col min="1807" max="1807" width="13.5703125" bestFit="1" customWidth="1"/>
    <col min="2052" max="2052" width="8.7109375" customWidth="1"/>
    <col min="2053" max="2053" width="53.42578125" customWidth="1"/>
    <col min="2054" max="2054" width="15.7109375" customWidth="1"/>
    <col min="2055" max="2055" width="15.85546875" customWidth="1"/>
    <col min="2056" max="2056" width="15.5703125" customWidth="1"/>
    <col min="2057" max="2057" width="17" customWidth="1"/>
    <col min="2058" max="2058" width="17.85546875" customWidth="1"/>
    <col min="2059" max="2059" width="14.5703125" customWidth="1"/>
    <col min="2060" max="2060" width="15.140625" customWidth="1"/>
    <col min="2061" max="2061" width="17.140625" customWidth="1"/>
    <col min="2062" max="2062" width="15.7109375" customWidth="1"/>
    <col min="2063" max="2063" width="13.5703125" bestFit="1" customWidth="1"/>
    <col min="2308" max="2308" width="8.7109375" customWidth="1"/>
    <col min="2309" max="2309" width="53.42578125" customWidth="1"/>
    <col min="2310" max="2310" width="15.7109375" customWidth="1"/>
    <col min="2311" max="2311" width="15.85546875" customWidth="1"/>
    <col min="2312" max="2312" width="15.5703125" customWidth="1"/>
    <col min="2313" max="2313" width="17" customWidth="1"/>
    <col min="2314" max="2314" width="17.85546875" customWidth="1"/>
    <col min="2315" max="2315" width="14.5703125" customWidth="1"/>
    <col min="2316" max="2316" width="15.140625" customWidth="1"/>
    <col min="2317" max="2317" width="17.140625" customWidth="1"/>
    <col min="2318" max="2318" width="15.7109375" customWidth="1"/>
    <col min="2319" max="2319" width="13.5703125" bestFit="1" customWidth="1"/>
    <col min="2564" max="2564" width="8.7109375" customWidth="1"/>
    <col min="2565" max="2565" width="53.42578125" customWidth="1"/>
    <col min="2566" max="2566" width="15.7109375" customWidth="1"/>
    <col min="2567" max="2567" width="15.85546875" customWidth="1"/>
    <col min="2568" max="2568" width="15.5703125" customWidth="1"/>
    <col min="2569" max="2569" width="17" customWidth="1"/>
    <col min="2570" max="2570" width="17.85546875" customWidth="1"/>
    <col min="2571" max="2571" width="14.5703125" customWidth="1"/>
    <col min="2572" max="2572" width="15.140625" customWidth="1"/>
    <col min="2573" max="2573" width="17.140625" customWidth="1"/>
    <col min="2574" max="2574" width="15.7109375" customWidth="1"/>
    <col min="2575" max="2575" width="13.5703125" bestFit="1" customWidth="1"/>
    <col min="2820" max="2820" width="8.7109375" customWidth="1"/>
    <col min="2821" max="2821" width="53.42578125" customWidth="1"/>
    <col min="2822" max="2822" width="15.7109375" customWidth="1"/>
    <col min="2823" max="2823" width="15.85546875" customWidth="1"/>
    <col min="2824" max="2824" width="15.5703125" customWidth="1"/>
    <col min="2825" max="2825" width="17" customWidth="1"/>
    <col min="2826" max="2826" width="17.85546875" customWidth="1"/>
    <col min="2827" max="2827" width="14.5703125" customWidth="1"/>
    <col min="2828" max="2828" width="15.140625" customWidth="1"/>
    <col min="2829" max="2829" width="17.140625" customWidth="1"/>
    <col min="2830" max="2830" width="15.7109375" customWidth="1"/>
    <col min="2831" max="2831" width="13.5703125" bestFit="1" customWidth="1"/>
    <col min="3076" max="3076" width="8.7109375" customWidth="1"/>
    <col min="3077" max="3077" width="53.42578125" customWidth="1"/>
    <col min="3078" max="3078" width="15.7109375" customWidth="1"/>
    <col min="3079" max="3079" width="15.85546875" customWidth="1"/>
    <col min="3080" max="3080" width="15.5703125" customWidth="1"/>
    <col min="3081" max="3081" width="17" customWidth="1"/>
    <col min="3082" max="3082" width="17.85546875" customWidth="1"/>
    <col min="3083" max="3083" width="14.5703125" customWidth="1"/>
    <col min="3084" max="3084" width="15.140625" customWidth="1"/>
    <col min="3085" max="3085" width="17.140625" customWidth="1"/>
    <col min="3086" max="3086" width="15.7109375" customWidth="1"/>
    <col min="3087" max="3087" width="13.5703125" bestFit="1" customWidth="1"/>
    <col min="3332" max="3332" width="8.7109375" customWidth="1"/>
    <col min="3333" max="3333" width="53.42578125" customWidth="1"/>
    <col min="3334" max="3334" width="15.7109375" customWidth="1"/>
    <col min="3335" max="3335" width="15.85546875" customWidth="1"/>
    <col min="3336" max="3336" width="15.5703125" customWidth="1"/>
    <col min="3337" max="3337" width="17" customWidth="1"/>
    <col min="3338" max="3338" width="17.85546875" customWidth="1"/>
    <col min="3339" max="3339" width="14.5703125" customWidth="1"/>
    <col min="3340" max="3340" width="15.140625" customWidth="1"/>
    <col min="3341" max="3341" width="17.140625" customWidth="1"/>
    <col min="3342" max="3342" width="15.7109375" customWidth="1"/>
    <col min="3343" max="3343" width="13.5703125" bestFit="1" customWidth="1"/>
    <col min="3588" max="3588" width="8.7109375" customWidth="1"/>
    <col min="3589" max="3589" width="53.42578125" customWidth="1"/>
    <col min="3590" max="3590" width="15.7109375" customWidth="1"/>
    <col min="3591" max="3591" width="15.85546875" customWidth="1"/>
    <col min="3592" max="3592" width="15.5703125" customWidth="1"/>
    <col min="3593" max="3593" width="17" customWidth="1"/>
    <col min="3594" max="3594" width="17.85546875" customWidth="1"/>
    <col min="3595" max="3595" width="14.5703125" customWidth="1"/>
    <col min="3596" max="3596" width="15.140625" customWidth="1"/>
    <col min="3597" max="3597" width="17.140625" customWidth="1"/>
    <col min="3598" max="3598" width="15.7109375" customWidth="1"/>
    <col min="3599" max="3599" width="13.5703125" bestFit="1" customWidth="1"/>
    <col min="3844" max="3844" width="8.7109375" customWidth="1"/>
    <col min="3845" max="3845" width="53.42578125" customWidth="1"/>
    <col min="3846" max="3846" width="15.7109375" customWidth="1"/>
    <col min="3847" max="3847" width="15.85546875" customWidth="1"/>
    <col min="3848" max="3848" width="15.5703125" customWidth="1"/>
    <col min="3849" max="3849" width="17" customWidth="1"/>
    <col min="3850" max="3850" width="17.85546875" customWidth="1"/>
    <col min="3851" max="3851" width="14.5703125" customWidth="1"/>
    <col min="3852" max="3852" width="15.140625" customWidth="1"/>
    <col min="3853" max="3853" width="17.140625" customWidth="1"/>
    <col min="3854" max="3854" width="15.7109375" customWidth="1"/>
    <col min="3855" max="3855" width="13.5703125" bestFit="1" customWidth="1"/>
    <col min="4100" max="4100" width="8.7109375" customWidth="1"/>
    <col min="4101" max="4101" width="53.42578125" customWidth="1"/>
    <col min="4102" max="4102" width="15.7109375" customWidth="1"/>
    <col min="4103" max="4103" width="15.85546875" customWidth="1"/>
    <col min="4104" max="4104" width="15.5703125" customWidth="1"/>
    <col min="4105" max="4105" width="17" customWidth="1"/>
    <col min="4106" max="4106" width="17.85546875" customWidth="1"/>
    <col min="4107" max="4107" width="14.5703125" customWidth="1"/>
    <col min="4108" max="4108" width="15.140625" customWidth="1"/>
    <col min="4109" max="4109" width="17.140625" customWidth="1"/>
    <col min="4110" max="4110" width="15.7109375" customWidth="1"/>
    <col min="4111" max="4111" width="13.5703125" bestFit="1" customWidth="1"/>
    <col min="4356" max="4356" width="8.7109375" customWidth="1"/>
    <col min="4357" max="4357" width="53.42578125" customWidth="1"/>
    <col min="4358" max="4358" width="15.7109375" customWidth="1"/>
    <col min="4359" max="4359" width="15.85546875" customWidth="1"/>
    <col min="4360" max="4360" width="15.5703125" customWidth="1"/>
    <col min="4361" max="4361" width="17" customWidth="1"/>
    <col min="4362" max="4362" width="17.85546875" customWidth="1"/>
    <col min="4363" max="4363" width="14.5703125" customWidth="1"/>
    <col min="4364" max="4364" width="15.140625" customWidth="1"/>
    <col min="4365" max="4365" width="17.140625" customWidth="1"/>
    <col min="4366" max="4366" width="15.7109375" customWidth="1"/>
    <col min="4367" max="4367" width="13.5703125" bestFit="1" customWidth="1"/>
    <col min="4612" max="4612" width="8.7109375" customWidth="1"/>
    <col min="4613" max="4613" width="53.42578125" customWidth="1"/>
    <col min="4614" max="4614" width="15.7109375" customWidth="1"/>
    <col min="4615" max="4615" width="15.85546875" customWidth="1"/>
    <col min="4616" max="4616" width="15.5703125" customWidth="1"/>
    <col min="4617" max="4617" width="17" customWidth="1"/>
    <col min="4618" max="4618" width="17.85546875" customWidth="1"/>
    <col min="4619" max="4619" width="14.5703125" customWidth="1"/>
    <col min="4620" max="4620" width="15.140625" customWidth="1"/>
    <col min="4621" max="4621" width="17.140625" customWidth="1"/>
    <col min="4622" max="4622" width="15.7109375" customWidth="1"/>
    <col min="4623" max="4623" width="13.5703125" bestFit="1" customWidth="1"/>
    <col min="4868" max="4868" width="8.7109375" customWidth="1"/>
    <col min="4869" max="4869" width="53.42578125" customWidth="1"/>
    <col min="4870" max="4870" width="15.7109375" customWidth="1"/>
    <col min="4871" max="4871" width="15.85546875" customWidth="1"/>
    <col min="4872" max="4872" width="15.5703125" customWidth="1"/>
    <col min="4873" max="4873" width="17" customWidth="1"/>
    <col min="4874" max="4874" width="17.85546875" customWidth="1"/>
    <col min="4875" max="4875" width="14.5703125" customWidth="1"/>
    <col min="4876" max="4876" width="15.140625" customWidth="1"/>
    <col min="4877" max="4877" width="17.140625" customWidth="1"/>
    <col min="4878" max="4878" width="15.7109375" customWidth="1"/>
    <col min="4879" max="4879" width="13.5703125" bestFit="1" customWidth="1"/>
    <col min="5124" max="5124" width="8.7109375" customWidth="1"/>
    <col min="5125" max="5125" width="53.42578125" customWidth="1"/>
    <col min="5126" max="5126" width="15.7109375" customWidth="1"/>
    <col min="5127" max="5127" width="15.85546875" customWidth="1"/>
    <col min="5128" max="5128" width="15.5703125" customWidth="1"/>
    <col min="5129" max="5129" width="17" customWidth="1"/>
    <col min="5130" max="5130" width="17.85546875" customWidth="1"/>
    <col min="5131" max="5131" width="14.5703125" customWidth="1"/>
    <col min="5132" max="5132" width="15.140625" customWidth="1"/>
    <col min="5133" max="5133" width="17.140625" customWidth="1"/>
    <col min="5134" max="5134" width="15.7109375" customWidth="1"/>
    <col min="5135" max="5135" width="13.5703125" bestFit="1" customWidth="1"/>
    <col min="5380" max="5380" width="8.7109375" customWidth="1"/>
    <col min="5381" max="5381" width="53.42578125" customWidth="1"/>
    <col min="5382" max="5382" width="15.7109375" customWidth="1"/>
    <col min="5383" max="5383" width="15.85546875" customWidth="1"/>
    <col min="5384" max="5384" width="15.5703125" customWidth="1"/>
    <col min="5385" max="5385" width="17" customWidth="1"/>
    <col min="5386" max="5386" width="17.85546875" customWidth="1"/>
    <col min="5387" max="5387" width="14.5703125" customWidth="1"/>
    <col min="5388" max="5388" width="15.140625" customWidth="1"/>
    <col min="5389" max="5389" width="17.140625" customWidth="1"/>
    <col min="5390" max="5390" width="15.7109375" customWidth="1"/>
    <col min="5391" max="5391" width="13.5703125" bestFit="1" customWidth="1"/>
    <col min="5636" max="5636" width="8.7109375" customWidth="1"/>
    <col min="5637" max="5637" width="53.42578125" customWidth="1"/>
    <col min="5638" max="5638" width="15.7109375" customWidth="1"/>
    <col min="5639" max="5639" width="15.85546875" customWidth="1"/>
    <col min="5640" max="5640" width="15.5703125" customWidth="1"/>
    <col min="5641" max="5641" width="17" customWidth="1"/>
    <col min="5642" max="5642" width="17.85546875" customWidth="1"/>
    <col min="5643" max="5643" width="14.5703125" customWidth="1"/>
    <col min="5644" max="5644" width="15.140625" customWidth="1"/>
    <col min="5645" max="5645" width="17.140625" customWidth="1"/>
    <col min="5646" max="5646" width="15.7109375" customWidth="1"/>
    <col min="5647" max="5647" width="13.5703125" bestFit="1" customWidth="1"/>
    <col min="5892" max="5892" width="8.7109375" customWidth="1"/>
    <col min="5893" max="5893" width="53.42578125" customWidth="1"/>
    <col min="5894" max="5894" width="15.7109375" customWidth="1"/>
    <col min="5895" max="5895" width="15.85546875" customWidth="1"/>
    <col min="5896" max="5896" width="15.5703125" customWidth="1"/>
    <col min="5897" max="5897" width="17" customWidth="1"/>
    <col min="5898" max="5898" width="17.85546875" customWidth="1"/>
    <col min="5899" max="5899" width="14.5703125" customWidth="1"/>
    <col min="5900" max="5900" width="15.140625" customWidth="1"/>
    <col min="5901" max="5901" width="17.140625" customWidth="1"/>
    <col min="5902" max="5902" width="15.7109375" customWidth="1"/>
    <col min="5903" max="5903" width="13.5703125" bestFit="1" customWidth="1"/>
    <col min="6148" max="6148" width="8.7109375" customWidth="1"/>
    <col min="6149" max="6149" width="53.42578125" customWidth="1"/>
    <col min="6150" max="6150" width="15.7109375" customWidth="1"/>
    <col min="6151" max="6151" width="15.85546875" customWidth="1"/>
    <col min="6152" max="6152" width="15.5703125" customWidth="1"/>
    <col min="6153" max="6153" width="17" customWidth="1"/>
    <col min="6154" max="6154" width="17.85546875" customWidth="1"/>
    <col min="6155" max="6155" width="14.5703125" customWidth="1"/>
    <col min="6156" max="6156" width="15.140625" customWidth="1"/>
    <col min="6157" max="6157" width="17.140625" customWidth="1"/>
    <col min="6158" max="6158" width="15.7109375" customWidth="1"/>
    <col min="6159" max="6159" width="13.5703125" bestFit="1" customWidth="1"/>
    <col min="6404" max="6404" width="8.7109375" customWidth="1"/>
    <col min="6405" max="6405" width="53.42578125" customWidth="1"/>
    <col min="6406" max="6406" width="15.7109375" customWidth="1"/>
    <col min="6407" max="6407" width="15.85546875" customWidth="1"/>
    <col min="6408" max="6408" width="15.5703125" customWidth="1"/>
    <col min="6409" max="6409" width="17" customWidth="1"/>
    <col min="6410" max="6410" width="17.85546875" customWidth="1"/>
    <col min="6411" max="6411" width="14.5703125" customWidth="1"/>
    <col min="6412" max="6412" width="15.140625" customWidth="1"/>
    <col min="6413" max="6413" width="17.140625" customWidth="1"/>
    <col min="6414" max="6414" width="15.7109375" customWidth="1"/>
    <col min="6415" max="6415" width="13.5703125" bestFit="1" customWidth="1"/>
    <col min="6660" max="6660" width="8.7109375" customWidth="1"/>
    <col min="6661" max="6661" width="53.42578125" customWidth="1"/>
    <col min="6662" max="6662" width="15.7109375" customWidth="1"/>
    <col min="6663" max="6663" width="15.85546875" customWidth="1"/>
    <col min="6664" max="6664" width="15.5703125" customWidth="1"/>
    <col min="6665" max="6665" width="17" customWidth="1"/>
    <col min="6666" max="6666" width="17.85546875" customWidth="1"/>
    <col min="6667" max="6667" width="14.5703125" customWidth="1"/>
    <col min="6668" max="6668" width="15.140625" customWidth="1"/>
    <col min="6669" max="6669" width="17.140625" customWidth="1"/>
    <col min="6670" max="6670" width="15.7109375" customWidth="1"/>
    <col min="6671" max="6671" width="13.5703125" bestFit="1" customWidth="1"/>
    <col min="6916" max="6916" width="8.7109375" customWidth="1"/>
    <col min="6917" max="6917" width="53.42578125" customWidth="1"/>
    <col min="6918" max="6918" width="15.7109375" customWidth="1"/>
    <col min="6919" max="6919" width="15.85546875" customWidth="1"/>
    <col min="6920" max="6920" width="15.5703125" customWidth="1"/>
    <col min="6921" max="6921" width="17" customWidth="1"/>
    <col min="6922" max="6922" width="17.85546875" customWidth="1"/>
    <col min="6923" max="6923" width="14.5703125" customWidth="1"/>
    <col min="6924" max="6924" width="15.140625" customWidth="1"/>
    <col min="6925" max="6925" width="17.140625" customWidth="1"/>
    <col min="6926" max="6926" width="15.7109375" customWidth="1"/>
    <col min="6927" max="6927" width="13.5703125" bestFit="1" customWidth="1"/>
    <col min="7172" max="7172" width="8.7109375" customWidth="1"/>
    <col min="7173" max="7173" width="53.42578125" customWidth="1"/>
    <col min="7174" max="7174" width="15.7109375" customWidth="1"/>
    <col min="7175" max="7175" width="15.85546875" customWidth="1"/>
    <col min="7176" max="7176" width="15.5703125" customWidth="1"/>
    <col min="7177" max="7177" width="17" customWidth="1"/>
    <col min="7178" max="7178" width="17.85546875" customWidth="1"/>
    <col min="7179" max="7179" width="14.5703125" customWidth="1"/>
    <col min="7180" max="7180" width="15.140625" customWidth="1"/>
    <col min="7181" max="7181" width="17.140625" customWidth="1"/>
    <col min="7182" max="7182" width="15.7109375" customWidth="1"/>
    <col min="7183" max="7183" width="13.5703125" bestFit="1" customWidth="1"/>
    <col min="7428" max="7428" width="8.7109375" customWidth="1"/>
    <col min="7429" max="7429" width="53.42578125" customWidth="1"/>
    <col min="7430" max="7430" width="15.7109375" customWidth="1"/>
    <col min="7431" max="7431" width="15.85546875" customWidth="1"/>
    <col min="7432" max="7432" width="15.5703125" customWidth="1"/>
    <col min="7433" max="7433" width="17" customWidth="1"/>
    <col min="7434" max="7434" width="17.85546875" customWidth="1"/>
    <col min="7435" max="7435" width="14.5703125" customWidth="1"/>
    <col min="7436" max="7436" width="15.140625" customWidth="1"/>
    <col min="7437" max="7437" width="17.140625" customWidth="1"/>
    <col min="7438" max="7438" width="15.7109375" customWidth="1"/>
    <col min="7439" max="7439" width="13.5703125" bestFit="1" customWidth="1"/>
    <col min="7684" max="7684" width="8.7109375" customWidth="1"/>
    <col min="7685" max="7685" width="53.42578125" customWidth="1"/>
    <col min="7686" max="7686" width="15.7109375" customWidth="1"/>
    <col min="7687" max="7687" width="15.85546875" customWidth="1"/>
    <col min="7688" max="7688" width="15.5703125" customWidth="1"/>
    <col min="7689" max="7689" width="17" customWidth="1"/>
    <col min="7690" max="7690" width="17.85546875" customWidth="1"/>
    <col min="7691" max="7691" width="14.5703125" customWidth="1"/>
    <col min="7692" max="7692" width="15.140625" customWidth="1"/>
    <col min="7693" max="7693" width="17.140625" customWidth="1"/>
    <col min="7694" max="7694" width="15.7109375" customWidth="1"/>
    <col min="7695" max="7695" width="13.5703125" bestFit="1" customWidth="1"/>
    <col min="7940" max="7940" width="8.7109375" customWidth="1"/>
    <col min="7941" max="7941" width="53.42578125" customWidth="1"/>
    <col min="7942" max="7942" width="15.7109375" customWidth="1"/>
    <col min="7943" max="7943" width="15.85546875" customWidth="1"/>
    <col min="7944" max="7944" width="15.5703125" customWidth="1"/>
    <col min="7945" max="7945" width="17" customWidth="1"/>
    <col min="7946" max="7946" width="17.85546875" customWidth="1"/>
    <col min="7947" max="7947" width="14.5703125" customWidth="1"/>
    <col min="7948" max="7948" width="15.140625" customWidth="1"/>
    <col min="7949" max="7949" width="17.140625" customWidth="1"/>
    <col min="7950" max="7950" width="15.7109375" customWidth="1"/>
    <col min="7951" max="7951" width="13.5703125" bestFit="1" customWidth="1"/>
    <col min="8196" max="8196" width="8.7109375" customWidth="1"/>
    <col min="8197" max="8197" width="53.42578125" customWidth="1"/>
    <col min="8198" max="8198" width="15.7109375" customWidth="1"/>
    <col min="8199" max="8199" width="15.85546875" customWidth="1"/>
    <col min="8200" max="8200" width="15.5703125" customWidth="1"/>
    <col min="8201" max="8201" width="17" customWidth="1"/>
    <col min="8202" max="8202" width="17.85546875" customWidth="1"/>
    <col min="8203" max="8203" width="14.5703125" customWidth="1"/>
    <col min="8204" max="8204" width="15.140625" customWidth="1"/>
    <col min="8205" max="8205" width="17.140625" customWidth="1"/>
    <col min="8206" max="8206" width="15.7109375" customWidth="1"/>
    <col min="8207" max="8207" width="13.5703125" bestFit="1" customWidth="1"/>
    <col min="8452" max="8452" width="8.7109375" customWidth="1"/>
    <col min="8453" max="8453" width="53.42578125" customWidth="1"/>
    <col min="8454" max="8454" width="15.7109375" customWidth="1"/>
    <col min="8455" max="8455" width="15.85546875" customWidth="1"/>
    <col min="8456" max="8456" width="15.5703125" customWidth="1"/>
    <col min="8457" max="8457" width="17" customWidth="1"/>
    <col min="8458" max="8458" width="17.85546875" customWidth="1"/>
    <col min="8459" max="8459" width="14.5703125" customWidth="1"/>
    <col min="8460" max="8460" width="15.140625" customWidth="1"/>
    <col min="8461" max="8461" width="17.140625" customWidth="1"/>
    <col min="8462" max="8462" width="15.7109375" customWidth="1"/>
    <col min="8463" max="8463" width="13.5703125" bestFit="1" customWidth="1"/>
    <col min="8708" max="8708" width="8.7109375" customWidth="1"/>
    <col min="8709" max="8709" width="53.42578125" customWidth="1"/>
    <col min="8710" max="8710" width="15.7109375" customWidth="1"/>
    <col min="8711" max="8711" width="15.85546875" customWidth="1"/>
    <col min="8712" max="8712" width="15.5703125" customWidth="1"/>
    <col min="8713" max="8713" width="17" customWidth="1"/>
    <col min="8714" max="8714" width="17.85546875" customWidth="1"/>
    <col min="8715" max="8715" width="14.5703125" customWidth="1"/>
    <col min="8716" max="8716" width="15.140625" customWidth="1"/>
    <col min="8717" max="8717" width="17.140625" customWidth="1"/>
    <col min="8718" max="8718" width="15.7109375" customWidth="1"/>
    <col min="8719" max="8719" width="13.5703125" bestFit="1" customWidth="1"/>
    <col min="8964" max="8964" width="8.7109375" customWidth="1"/>
    <col min="8965" max="8965" width="53.42578125" customWidth="1"/>
    <col min="8966" max="8966" width="15.7109375" customWidth="1"/>
    <col min="8967" max="8967" width="15.85546875" customWidth="1"/>
    <col min="8968" max="8968" width="15.5703125" customWidth="1"/>
    <col min="8969" max="8969" width="17" customWidth="1"/>
    <col min="8970" max="8970" width="17.85546875" customWidth="1"/>
    <col min="8971" max="8971" width="14.5703125" customWidth="1"/>
    <col min="8972" max="8972" width="15.140625" customWidth="1"/>
    <col min="8973" max="8973" width="17.140625" customWidth="1"/>
    <col min="8974" max="8974" width="15.7109375" customWidth="1"/>
    <col min="8975" max="8975" width="13.5703125" bestFit="1" customWidth="1"/>
    <col min="9220" max="9220" width="8.7109375" customWidth="1"/>
    <col min="9221" max="9221" width="53.42578125" customWidth="1"/>
    <col min="9222" max="9222" width="15.7109375" customWidth="1"/>
    <col min="9223" max="9223" width="15.85546875" customWidth="1"/>
    <col min="9224" max="9224" width="15.5703125" customWidth="1"/>
    <col min="9225" max="9225" width="17" customWidth="1"/>
    <col min="9226" max="9226" width="17.85546875" customWidth="1"/>
    <col min="9227" max="9227" width="14.5703125" customWidth="1"/>
    <col min="9228" max="9228" width="15.140625" customWidth="1"/>
    <col min="9229" max="9229" width="17.140625" customWidth="1"/>
    <col min="9230" max="9230" width="15.7109375" customWidth="1"/>
    <col min="9231" max="9231" width="13.5703125" bestFit="1" customWidth="1"/>
    <col min="9476" max="9476" width="8.7109375" customWidth="1"/>
    <col min="9477" max="9477" width="53.42578125" customWidth="1"/>
    <col min="9478" max="9478" width="15.7109375" customWidth="1"/>
    <col min="9479" max="9479" width="15.85546875" customWidth="1"/>
    <col min="9480" max="9480" width="15.5703125" customWidth="1"/>
    <col min="9481" max="9481" width="17" customWidth="1"/>
    <col min="9482" max="9482" width="17.85546875" customWidth="1"/>
    <col min="9483" max="9483" width="14.5703125" customWidth="1"/>
    <col min="9484" max="9484" width="15.140625" customWidth="1"/>
    <col min="9485" max="9485" width="17.140625" customWidth="1"/>
    <col min="9486" max="9486" width="15.7109375" customWidth="1"/>
    <col min="9487" max="9487" width="13.5703125" bestFit="1" customWidth="1"/>
    <col min="9732" max="9732" width="8.7109375" customWidth="1"/>
    <col min="9733" max="9733" width="53.42578125" customWidth="1"/>
    <col min="9734" max="9734" width="15.7109375" customWidth="1"/>
    <col min="9735" max="9735" width="15.85546875" customWidth="1"/>
    <col min="9736" max="9736" width="15.5703125" customWidth="1"/>
    <col min="9737" max="9737" width="17" customWidth="1"/>
    <col min="9738" max="9738" width="17.85546875" customWidth="1"/>
    <col min="9739" max="9739" width="14.5703125" customWidth="1"/>
    <col min="9740" max="9740" width="15.140625" customWidth="1"/>
    <col min="9741" max="9741" width="17.140625" customWidth="1"/>
    <col min="9742" max="9742" width="15.7109375" customWidth="1"/>
    <col min="9743" max="9743" width="13.5703125" bestFit="1" customWidth="1"/>
    <col min="9988" max="9988" width="8.7109375" customWidth="1"/>
    <col min="9989" max="9989" width="53.42578125" customWidth="1"/>
    <col min="9990" max="9990" width="15.7109375" customWidth="1"/>
    <col min="9991" max="9991" width="15.85546875" customWidth="1"/>
    <col min="9992" max="9992" width="15.5703125" customWidth="1"/>
    <col min="9993" max="9993" width="17" customWidth="1"/>
    <col min="9994" max="9994" width="17.85546875" customWidth="1"/>
    <col min="9995" max="9995" width="14.5703125" customWidth="1"/>
    <col min="9996" max="9996" width="15.140625" customWidth="1"/>
    <col min="9997" max="9997" width="17.140625" customWidth="1"/>
    <col min="9998" max="9998" width="15.7109375" customWidth="1"/>
    <col min="9999" max="9999" width="13.5703125" bestFit="1" customWidth="1"/>
    <col min="10244" max="10244" width="8.7109375" customWidth="1"/>
    <col min="10245" max="10245" width="53.42578125" customWidth="1"/>
    <col min="10246" max="10246" width="15.7109375" customWidth="1"/>
    <col min="10247" max="10247" width="15.85546875" customWidth="1"/>
    <col min="10248" max="10248" width="15.5703125" customWidth="1"/>
    <col min="10249" max="10249" width="17" customWidth="1"/>
    <col min="10250" max="10250" width="17.85546875" customWidth="1"/>
    <col min="10251" max="10251" width="14.5703125" customWidth="1"/>
    <col min="10252" max="10252" width="15.140625" customWidth="1"/>
    <col min="10253" max="10253" width="17.140625" customWidth="1"/>
    <col min="10254" max="10254" width="15.7109375" customWidth="1"/>
    <col min="10255" max="10255" width="13.5703125" bestFit="1" customWidth="1"/>
    <col min="10500" max="10500" width="8.7109375" customWidth="1"/>
    <col min="10501" max="10501" width="53.42578125" customWidth="1"/>
    <col min="10502" max="10502" width="15.7109375" customWidth="1"/>
    <col min="10503" max="10503" width="15.85546875" customWidth="1"/>
    <col min="10504" max="10504" width="15.5703125" customWidth="1"/>
    <col min="10505" max="10505" width="17" customWidth="1"/>
    <col min="10506" max="10506" width="17.85546875" customWidth="1"/>
    <col min="10507" max="10507" width="14.5703125" customWidth="1"/>
    <col min="10508" max="10508" width="15.140625" customWidth="1"/>
    <col min="10509" max="10509" width="17.140625" customWidth="1"/>
    <col min="10510" max="10510" width="15.7109375" customWidth="1"/>
    <col min="10511" max="10511" width="13.5703125" bestFit="1" customWidth="1"/>
    <col min="10756" max="10756" width="8.7109375" customWidth="1"/>
    <col min="10757" max="10757" width="53.42578125" customWidth="1"/>
    <col min="10758" max="10758" width="15.7109375" customWidth="1"/>
    <col min="10759" max="10759" width="15.85546875" customWidth="1"/>
    <col min="10760" max="10760" width="15.5703125" customWidth="1"/>
    <col min="10761" max="10761" width="17" customWidth="1"/>
    <col min="10762" max="10762" width="17.85546875" customWidth="1"/>
    <col min="10763" max="10763" width="14.5703125" customWidth="1"/>
    <col min="10764" max="10764" width="15.140625" customWidth="1"/>
    <col min="10765" max="10765" width="17.140625" customWidth="1"/>
    <col min="10766" max="10766" width="15.7109375" customWidth="1"/>
    <col min="10767" max="10767" width="13.5703125" bestFit="1" customWidth="1"/>
    <col min="11012" max="11012" width="8.7109375" customWidth="1"/>
    <col min="11013" max="11013" width="53.42578125" customWidth="1"/>
    <col min="11014" max="11014" width="15.7109375" customWidth="1"/>
    <col min="11015" max="11015" width="15.85546875" customWidth="1"/>
    <col min="11016" max="11016" width="15.5703125" customWidth="1"/>
    <col min="11017" max="11017" width="17" customWidth="1"/>
    <col min="11018" max="11018" width="17.85546875" customWidth="1"/>
    <col min="11019" max="11019" width="14.5703125" customWidth="1"/>
    <col min="11020" max="11020" width="15.140625" customWidth="1"/>
    <col min="11021" max="11021" width="17.140625" customWidth="1"/>
    <col min="11022" max="11022" width="15.7109375" customWidth="1"/>
    <col min="11023" max="11023" width="13.5703125" bestFit="1" customWidth="1"/>
    <col min="11268" max="11268" width="8.7109375" customWidth="1"/>
    <col min="11269" max="11269" width="53.42578125" customWidth="1"/>
    <col min="11270" max="11270" width="15.7109375" customWidth="1"/>
    <col min="11271" max="11271" width="15.85546875" customWidth="1"/>
    <col min="11272" max="11272" width="15.5703125" customWidth="1"/>
    <col min="11273" max="11273" width="17" customWidth="1"/>
    <col min="11274" max="11274" width="17.85546875" customWidth="1"/>
    <col min="11275" max="11275" width="14.5703125" customWidth="1"/>
    <col min="11276" max="11276" width="15.140625" customWidth="1"/>
    <col min="11277" max="11277" width="17.140625" customWidth="1"/>
    <col min="11278" max="11278" width="15.7109375" customWidth="1"/>
    <col min="11279" max="11279" width="13.5703125" bestFit="1" customWidth="1"/>
    <col min="11524" max="11524" width="8.7109375" customWidth="1"/>
    <col min="11525" max="11525" width="53.42578125" customWidth="1"/>
    <col min="11526" max="11526" width="15.7109375" customWidth="1"/>
    <col min="11527" max="11527" width="15.85546875" customWidth="1"/>
    <col min="11528" max="11528" width="15.5703125" customWidth="1"/>
    <col min="11529" max="11529" width="17" customWidth="1"/>
    <col min="11530" max="11530" width="17.85546875" customWidth="1"/>
    <col min="11531" max="11531" width="14.5703125" customWidth="1"/>
    <col min="11532" max="11532" width="15.140625" customWidth="1"/>
    <col min="11533" max="11533" width="17.140625" customWidth="1"/>
    <col min="11534" max="11534" width="15.7109375" customWidth="1"/>
    <col min="11535" max="11535" width="13.5703125" bestFit="1" customWidth="1"/>
    <col min="11780" max="11780" width="8.7109375" customWidth="1"/>
    <col min="11781" max="11781" width="53.42578125" customWidth="1"/>
    <col min="11782" max="11782" width="15.7109375" customWidth="1"/>
    <col min="11783" max="11783" width="15.85546875" customWidth="1"/>
    <col min="11784" max="11784" width="15.5703125" customWidth="1"/>
    <col min="11785" max="11785" width="17" customWidth="1"/>
    <col min="11786" max="11786" width="17.85546875" customWidth="1"/>
    <col min="11787" max="11787" width="14.5703125" customWidth="1"/>
    <col min="11788" max="11788" width="15.140625" customWidth="1"/>
    <col min="11789" max="11789" width="17.140625" customWidth="1"/>
    <col min="11790" max="11790" width="15.7109375" customWidth="1"/>
    <col min="11791" max="11791" width="13.5703125" bestFit="1" customWidth="1"/>
    <col min="12036" max="12036" width="8.7109375" customWidth="1"/>
    <col min="12037" max="12037" width="53.42578125" customWidth="1"/>
    <col min="12038" max="12038" width="15.7109375" customWidth="1"/>
    <col min="12039" max="12039" width="15.85546875" customWidth="1"/>
    <col min="12040" max="12040" width="15.5703125" customWidth="1"/>
    <col min="12041" max="12041" width="17" customWidth="1"/>
    <col min="12042" max="12042" width="17.85546875" customWidth="1"/>
    <col min="12043" max="12043" width="14.5703125" customWidth="1"/>
    <col min="12044" max="12044" width="15.140625" customWidth="1"/>
    <col min="12045" max="12045" width="17.140625" customWidth="1"/>
    <col min="12046" max="12046" width="15.7109375" customWidth="1"/>
    <col min="12047" max="12047" width="13.5703125" bestFit="1" customWidth="1"/>
    <col min="12292" max="12292" width="8.7109375" customWidth="1"/>
    <col min="12293" max="12293" width="53.42578125" customWidth="1"/>
    <col min="12294" max="12294" width="15.7109375" customWidth="1"/>
    <col min="12295" max="12295" width="15.85546875" customWidth="1"/>
    <col min="12296" max="12296" width="15.5703125" customWidth="1"/>
    <col min="12297" max="12297" width="17" customWidth="1"/>
    <col min="12298" max="12298" width="17.85546875" customWidth="1"/>
    <col min="12299" max="12299" width="14.5703125" customWidth="1"/>
    <col min="12300" max="12300" width="15.140625" customWidth="1"/>
    <col min="12301" max="12301" width="17.140625" customWidth="1"/>
    <col min="12302" max="12302" width="15.7109375" customWidth="1"/>
    <col min="12303" max="12303" width="13.5703125" bestFit="1" customWidth="1"/>
    <col min="12548" max="12548" width="8.7109375" customWidth="1"/>
    <col min="12549" max="12549" width="53.42578125" customWidth="1"/>
    <col min="12550" max="12550" width="15.7109375" customWidth="1"/>
    <col min="12551" max="12551" width="15.85546875" customWidth="1"/>
    <col min="12552" max="12552" width="15.5703125" customWidth="1"/>
    <col min="12553" max="12553" width="17" customWidth="1"/>
    <col min="12554" max="12554" width="17.85546875" customWidth="1"/>
    <col min="12555" max="12555" width="14.5703125" customWidth="1"/>
    <col min="12556" max="12556" width="15.140625" customWidth="1"/>
    <col min="12557" max="12557" width="17.140625" customWidth="1"/>
    <col min="12558" max="12558" width="15.7109375" customWidth="1"/>
    <col min="12559" max="12559" width="13.5703125" bestFit="1" customWidth="1"/>
    <col min="12804" max="12804" width="8.7109375" customWidth="1"/>
    <col min="12805" max="12805" width="53.42578125" customWidth="1"/>
    <col min="12806" max="12806" width="15.7109375" customWidth="1"/>
    <col min="12807" max="12807" width="15.85546875" customWidth="1"/>
    <col min="12808" max="12808" width="15.5703125" customWidth="1"/>
    <col min="12809" max="12809" width="17" customWidth="1"/>
    <col min="12810" max="12810" width="17.85546875" customWidth="1"/>
    <col min="12811" max="12811" width="14.5703125" customWidth="1"/>
    <col min="12812" max="12812" width="15.140625" customWidth="1"/>
    <col min="12813" max="12813" width="17.140625" customWidth="1"/>
    <col min="12814" max="12814" width="15.7109375" customWidth="1"/>
    <col min="12815" max="12815" width="13.5703125" bestFit="1" customWidth="1"/>
    <col min="13060" max="13060" width="8.7109375" customWidth="1"/>
    <col min="13061" max="13061" width="53.42578125" customWidth="1"/>
    <col min="13062" max="13062" width="15.7109375" customWidth="1"/>
    <col min="13063" max="13063" width="15.85546875" customWidth="1"/>
    <col min="13064" max="13064" width="15.5703125" customWidth="1"/>
    <col min="13065" max="13065" width="17" customWidth="1"/>
    <col min="13066" max="13066" width="17.85546875" customWidth="1"/>
    <col min="13067" max="13067" width="14.5703125" customWidth="1"/>
    <col min="13068" max="13068" width="15.140625" customWidth="1"/>
    <col min="13069" max="13069" width="17.140625" customWidth="1"/>
    <col min="13070" max="13070" width="15.7109375" customWidth="1"/>
    <col min="13071" max="13071" width="13.5703125" bestFit="1" customWidth="1"/>
    <col min="13316" max="13316" width="8.7109375" customWidth="1"/>
    <col min="13317" max="13317" width="53.42578125" customWidth="1"/>
    <col min="13318" max="13318" width="15.7109375" customWidth="1"/>
    <col min="13319" max="13319" width="15.85546875" customWidth="1"/>
    <col min="13320" max="13320" width="15.5703125" customWidth="1"/>
    <col min="13321" max="13321" width="17" customWidth="1"/>
    <col min="13322" max="13322" width="17.85546875" customWidth="1"/>
    <col min="13323" max="13323" width="14.5703125" customWidth="1"/>
    <col min="13324" max="13324" width="15.140625" customWidth="1"/>
    <col min="13325" max="13325" width="17.140625" customWidth="1"/>
    <col min="13326" max="13326" width="15.7109375" customWidth="1"/>
    <col min="13327" max="13327" width="13.5703125" bestFit="1" customWidth="1"/>
    <col min="13572" max="13572" width="8.7109375" customWidth="1"/>
    <col min="13573" max="13573" width="53.42578125" customWidth="1"/>
    <col min="13574" max="13574" width="15.7109375" customWidth="1"/>
    <col min="13575" max="13575" width="15.85546875" customWidth="1"/>
    <col min="13576" max="13576" width="15.5703125" customWidth="1"/>
    <col min="13577" max="13577" width="17" customWidth="1"/>
    <col min="13578" max="13578" width="17.85546875" customWidth="1"/>
    <col min="13579" max="13579" width="14.5703125" customWidth="1"/>
    <col min="13580" max="13580" width="15.140625" customWidth="1"/>
    <col min="13581" max="13581" width="17.140625" customWidth="1"/>
    <col min="13582" max="13582" width="15.7109375" customWidth="1"/>
    <col min="13583" max="13583" width="13.5703125" bestFit="1" customWidth="1"/>
    <col min="13828" max="13828" width="8.7109375" customWidth="1"/>
    <col min="13829" max="13829" width="53.42578125" customWidth="1"/>
    <col min="13830" max="13830" width="15.7109375" customWidth="1"/>
    <col min="13831" max="13831" width="15.85546875" customWidth="1"/>
    <col min="13832" max="13832" width="15.5703125" customWidth="1"/>
    <col min="13833" max="13833" width="17" customWidth="1"/>
    <col min="13834" max="13834" width="17.85546875" customWidth="1"/>
    <col min="13835" max="13835" width="14.5703125" customWidth="1"/>
    <col min="13836" max="13836" width="15.140625" customWidth="1"/>
    <col min="13837" max="13837" width="17.140625" customWidth="1"/>
    <col min="13838" max="13838" width="15.7109375" customWidth="1"/>
    <col min="13839" max="13839" width="13.5703125" bestFit="1" customWidth="1"/>
    <col min="14084" max="14084" width="8.7109375" customWidth="1"/>
    <col min="14085" max="14085" width="53.42578125" customWidth="1"/>
    <col min="14086" max="14086" width="15.7109375" customWidth="1"/>
    <col min="14087" max="14087" width="15.85546875" customWidth="1"/>
    <col min="14088" max="14088" width="15.5703125" customWidth="1"/>
    <col min="14089" max="14089" width="17" customWidth="1"/>
    <col min="14090" max="14090" width="17.85546875" customWidth="1"/>
    <col min="14091" max="14091" width="14.5703125" customWidth="1"/>
    <col min="14092" max="14092" width="15.140625" customWidth="1"/>
    <col min="14093" max="14093" width="17.140625" customWidth="1"/>
    <col min="14094" max="14094" width="15.7109375" customWidth="1"/>
    <col min="14095" max="14095" width="13.5703125" bestFit="1" customWidth="1"/>
    <col min="14340" max="14340" width="8.7109375" customWidth="1"/>
    <col min="14341" max="14341" width="53.42578125" customWidth="1"/>
    <col min="14342" max="14342" width="15.7109375" customWidth="1"/>
    <col min="14343" max="14343" width="15.85546875" customWidth="1"/>
    <col min="14344" max="14344" width="15.5703125" customWidth="1"/>
    <col min="14345" max="14345" width="17" customWidth="1"/>
    <col min="14346" max="14346" width="17.85546875" customWidth="1"/>
    <col min="14347" max="14347" width="14.5703125" customWidth="1"/>
    <col min="14348" max="14348" width="15.140625" customWidth="1"/>
    <col min="14349" max="14349" width="17.140625" customWidth="1"/>
    <col min="14350" max="14350" width="15.7109375" customWidth="1"/>
    <col min="14351" max="14351" width="13.5703125" bestFit="1" customWidth="1"/>
    <col min="14596" max="14596" width="8.7109375" customWidth="1"/>
    <col min="14597" max="14597" width="53.42578125" customWidth="1"/>
    <col min="14598" max="14598" width="15.7109375" customWidth="1"/>
    <col min="14599" max="14599" width="15.85546875" customWidth="1"/>
    <col min="14600" max="14600" width="15.5703125" customWidth="1"/>
    <col min="14601" max="14601" width="17" customWidth="1"/>
    <col min="14602" max="14602" width="17.85546875" customWidth="1"/>
    <col min="14603" max="14603" width="14.5703125" customWidth="1"/>
    <col min="14604" max="14604" width="15.140625" customWidth="1"/>
    <col min="14605" max="14605" width="17.140625" customWidth="1"/>
    <col min="14606" max="14606" width="15.7109375" customWidth="1"/>
    <col min="14607" max="14607" width="13.5703125" bestFit="1" customWidth="1"/>
    <col min="14852" max="14852" width="8.7109375" customWidth="1"/>
    <col min="14853" max="14853" width="53.42578125" customWidth="1"/>
    <col min="14854" max="14854" width="15.7109375" customWidth="1"/>
    <col min="14855" max="14855" width="15.85546875" customWidth="1"/>
    <col min="14856" max="14856" width="15.5703125" customWidth="1"/>
    <col min="14857" max="14857" width="17" customWidth="1"/>
    <col min="14858" max="14858" width="17.85546875" customWidth="1"/>
    <col min="14859" max="14859" width="14.5703125" customWidth="1"/>
    <col min="14860" max="14860" width="15.140625" customWidth="1"/>
    <col min="14861" max="14861" width="17.140625" customWidth="1"/>
    <col min="14862" max="14862" width="15.7109375" customWidth="1"/>
    <col min="14863" max="14863" width="13.5703125" bestFit="1" customWidth="1"/>
    <col min="15108" max="15108" width="8.7109375" customWidth="1"/>
    <col min="15109" max="15109" width="53.42578125" customWidth="1"/>
    <col min="15110" max="15110" width="15.7109375" customWidth="1"/>
    <col min="15111" max="15111" width="15.85546875" customWidth="1"/>
    <col min="15112" max="15112" width="15.5703125" customWidth="1"/>
    <col min="15113" max="15113" width="17" customWidth="1"/>
    <col min="15114" max="15114" width="17.85546875" customWidth="1"/>
    <col min="15115" max="15115" width="14.5703125" customWidth="1"/>
    <col min="15116" max="15116" width="15.140625" customWidth="1"/>
    <col min="15117" max="15117" width="17.140625" customWidth="1"/>
    <col min="15118" max="15118" width="15.7109375" customWidth="1"/>
    <col min="15119" max="15119" width="13.5703125" bestFit="1" customWidth="1"/>
    <col min="15364" max="15364" width="8.7109375" customWidth="1"/>
    <col min="15365" max="15365" width="53.42578125" customWidth="1"/>
    <col min="15366" max="15366" width="15.7109375" customWidth="1"/>
    <col min="15367" max="15367" width="15.85546875" customWidth="1"/>
    <col min="15368" max="15368" width="15.5703125" customWidth="1"/>
    <col min="15369" max="15369" width="17" customWidth="1"/>
    <col min="15370" max="15370" width="17.85546875" customWidth="1"/>
    <col min="15371" max="15371" width="14.5703125" customWidth="1"/>
    <col min="15372" max="15372" width="15.140625" customWidth="1"/>
    <col min="15373" max="15373" width="17.140625" customWidth="1"/>
    <col min="15374" max="15374" width="15.7109375" customWidth="1"/>
    <col min="15375" max="15375" width="13.5703125" bestFit="1" customWidth="1"/>
    <col min="15620" max="15620" width="8.7109375" customWidth="1"/>
    <col min="15621" max="15621" width="53.42578125" customWidth="1"/>
    <col min="15622" max="15622" width="15.7109375" customWidth="1"/>
    <col min="15623" max="15623" width="15.85546875" customWidth="1"/>
    <col min="15624" max="15624" width="15.5703125" customWidth="1"/>
    <col min="15625" max="15625" width="17" customWidth="1"/>
    <col min="15626" max="15626" width="17.85546875" customWidth="1"/>
    <col min="15627" max="15627" width="14.5703125" customWidth="1"/>
    <col min="15628" max="15628" width="15.140625" customWidth="1"/>
    <col min="15629" max="15629" width="17.140625" customWidth="1"/>
    <col min="15630" max="15630" width="15.7109375" customWidth="1"/>
    <col min="15631" max="15631" width="13.5703125" bestFit="1" customWidth="1"/>
    <col min="15876" max="15876" width="8.7109375" customWidth="1"/>
    <col min="15877" max="15877" width="53.42578125" customWidth="1"/>
    <col min="15878" max="15878" width="15.7109375" customWidth="1"/>
    <col min="15879" max="15879" width="15.85546875" customWidth="1"/>
    <col min="15880" max="15880" width="15.5703125" customWidth="1"/>
    <col min="15881" max="15881" width="17" customWidth="1"/>
    <col min="15882" max="15882" width="17.85546875" customWidth="1"/>
    <col min="15883" max="15883" width="14.5703125" customWidth="1"/>
    <col min="15884" max="15884" width="15.140625" customWidth="1"/>
    <col min="15885" max="15885" width="17.140625" customWidth="1"/>
    <col min="15886" max="15886" width="15.7109375" customWidth="1"/>
    <col min="15887" max="15887" width="13.5703125" bestFit="1" customWidth="1"/>
    <col min="16132" max="16132" width="8.7109375" customWidth="1"/>
    <col min="16133" max="16133" width="53.42578125" customWidth="1"/>
    <col min="16134" max="16134" width="15.7109375" customWidth="1"/>
    <col min="16135" max="16135" width="15.85546875" customWidth="1"/>
    <col min="16136" max="16136" width="15.5703125" customWidth="1"/>
    <col min="16137" max="16137" width="17" customWidth="1"/>
    <col min="16138" max="16138" width="17.85546875" customWidth="1"/>
    <col min="16139" max="16139" width="14.5703125" customWidth="1"/>
    <col min="16140" max="16140" width="15.140625" customWidth="1"/>
    <col min="16141" max="16141" width="17.140625" customWidth="1"/>
    <col min="16142" max="16142" width="15.7109375" customWidth="1"/>
    <col min="16143" max="16143" width="13.5703125" bestFit="1" customWidth="1"/>
  </cols>
  <sheetData>
    <row r="1" spans="1:14" ht="15.75" x14ac:dyDescent="0.25">
      <c r="G1" s="168"/>
      <c r="H1" s="168"/>
      <c r="I1" s="168"/>
      <c r="J1" s="168"/>
      <c r="K1" s="476" t="s">
        <v>669</v>
      </c>
      <c r="L1" s="476"/>
      <c r="M1" s="476"/>
      <c r="N1" s="476"/>
    </row>
    <row r="2" spans="1:14" ht="15.75" x14ac:dyDescent="0.25">
      <c r="G2" s="168"/>
      <c r="H2" s="168"/>
      <c r="I2" s="168"/>
      <c r="J2" s="168"/>
      <c r="K2" s="476" t="s">
        <v>813</v>
      </c>
      <c r="L2" s="476"/>
      <c r="M2" s="476"/>
      <c r="N2" s="476"/>
    </row>
    <row r="3" spans="1:14" ht="15.75" x14ac:dyDescent="0.25">
      <c r="K3" s="476" t="s">
        <v>662</v>
      </c>
      <c r="L3" s="476"/>
      <c r="M3" s="476"/>
      <c r="N3" s="476"/>
    </row>
    <row r="4" spans="1:14" ht="15.75" x14ac:dyDescent="0.25">
      <c r="K4" s="476" t="s">
        <v>814</v>
      </c>
      <c r="L4" s="476"/>
      <c r="M4" s="476"/>
      <c r="N4" s="476"/>
    </row>
    <row r="5" spans="1:14" ht="15.75" x14ac:dyDescent="0.25">
      <c r="K5" s="476"/>
      <c r="L5" s="476"/>
      <c r="M5" s="476"/>
      <c r="N5" s="476"/>
    </row>
    <row r="7" spans="1:14" ht="16.5" x14ac:dyDescent="0.25">
      <c r="A7" s="475" t="s">
        <v>809</v>
      </c>
      <c r="B7" s="475"/>
      <c r="C7" s="475"/>
      <c r="D7" s="475"/>
      <c r="E7" s="475"/>
      <c r="F7" s="475"/>
      <c r="G7" s="475"/>
      <c r="H7" s="475"/>
      <c r="I7" s="475"/>
      <c r="J7" s="475"/>
      <c r="K7" s="475"/>
      <c r="L7" s="475"/>
      <c r="M7" s="475"/>
      <c r="N7" s="475"/>
    </row>
    <row r="8" spans="1:14" ht="16.5" x14ac:dyDescent="0.25">
      <c r="A8" s="219"/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52"/>
      <c r="M8" s="219"/>
      <c r="N8" s="219"/>
    </row>
    <row r="9" spans="1:14" ht="16.5" x14ac:dyDescent="0.25">
      <c r="A9" s="242"/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52"/>
      <c r="M9" s="242"/>
      <c r="N9" s="242"/>
    </row>
    <row r="10" spans="1:14" ht="38.25" customHeight="1" x14ac:dyDescent="0.25">
      <c r="A10" s="486" t="s">
        <v>1121</v>
      </c>
      <c r="B10" s="486"/>
      <c r="C10" s="486"/>
      <c r="D10" s="456">
        <v>4843.3550599999999</v>
      </c>
      <c r="E10" s="455"/>
      <c r="F10" s="242"/>
      <c r="G10" s="242"/>
      <c r="H10" s="242"/>
      <c r="I10" s="242"/>
      <c r="J10" s="242"/>
      <c r="K10" s="242"/>
      <c r="L10" s="252"/>
      <c r="M10" s="242"/>
      <c r="N10" s="242"/>
    </row>
    <row r="11" spans="1:14" ht="33.75" customHeight="1" x14ac:dyDescent="0.25">
      <c r="A11" s="486" t="s">
        <v>1122</v>
      </c>
      <c r="B11" s="486"/>
      <c r="C11" s="486"/>
      <c r="D11" s="456">
        <f>D10+G18-G33</f>
        <v>5582.5098100000014</v>
      </c>
      <c r="E11" s="242"/>
      <c r="F11" s="242"/>
      <c r="G11" s="242"/>
      <c r="H11" s="242"/>
      <c r="I11" s="242"/>
      <c r="J11" s="242"/>
      <c r="K11" s="242"/>
      <c r="L11" s="252"/>
      <c r="M11" s="242"/>
      <c r="N11" s="242"/>
    </row>
    <row r="12" spans="1:14" ht="16.5" x14ac:dyDescent="0.25">
      <c r="A12" s="475" t="s">
        <v>704</v>
      </c>
      <c r="B12" s="475"/>
      <c r="C12" s="475"/>
      <c r="D12" s="475"/>
      <c r="E12" s="475"/>
      <c r="F12" s="475"/>
      <c r="G12" s="475"/>
      <c r="H12" s="475"/>
      <c r="I12" s="475"/>
      <c r="J12" s="475"/>
      <c r="K12" s="475"/>
      <c r="L12" s="475"/>
      <c r="M12" s="475"/>
      <c r="N12" s="475"/>
    </row>
    <row r="13" spans="1:14" ht="16.5" x14ac:dyDescent="0.25">
      <c r="A13" s="219"/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52"/>
      <c r="M13" s="219"/>
      <c r="N13" s="219"/>
    </row>
    <row r="14" spans="1:14" s="25" customFormat="1" ht="15" customHeight="1" x14ac:dyDescent="0.25">
      <c r="A14" s="477" t="s">
        <v>667</v>
      </c>
      <c r="B14" s="477" t="s">
        <v>696</v>
      </c>
      <c r="C14" s="477" t="s">
        <v>810</v>
      </c>
      <c r="D14" s="477"/>
      <c r="E14" s="477"/>
      <c r="F14" s="477"/>
      <c r="G14" s="477" t="s">
        <v>811</v>
      </c>
      <c r="H14" s="477"/>
      <c r="I14" s="477"/>
      <c r="J14" s="477"/>
      <c r="K14" s="477" t="s">
        <v>812</v>
      </c>
      <c r="L14" s="477"/>
      <c r="M14" s="477"/>
      <c r="N14" s="477"/>
    </row>
    <row r="15" spans="1:14" s="25" customFormat="1" ht="15" customHeight="1" x14ac:dyDescent="0.25">
      <c r="A15" s="477"/>
      <c r="B15" s="477"/>
      <c r="C15" s="477"/>
      <c r="D15" s="477"/>
      <c r="E15" s="477"/>
      <c r="F15" s="477"/>
      <c r="G15" s="477"/>
      <c r="H15" s="477"/>
      <c r="I15" s="477"/>
      <c r="J15" s="477"/>
      <c r="K15" s="477"/>
      <c r="L15" s="477"/>
      <c r="M15" s="477"/>
      <c r="N15" s="477"/>
    </row>
    <row r="16" spans="1:14" s="25" customFormat="1" ht="15.75" x14ac:dyDescent="0.25">
      <c r="A16" s="477"/>
      <c r="B16" s="477"/>
      <c r="C16" s="478" t="s">
        <v>815</v>
      </c>
      <c r="D16" s="483" t="s">
        <v>229</v>
      </c>
      <c r="E16" s="484"/>
      <c r="F16" s="485"/>
      <c r="G16" s="478" t="s">
        <v>815</v>
      </c>
      <c r="H16" s="483" t="s">
        <v>229</v>
      </c>
      <c r="I16" s="484"/>
      <c r="J16" s="485"/>
      <c r="K16" s="478" t="s">
        <v>815</v>
      </c>
      <c r="L16" s="253"/>
      <c r="M16" s="483" t="s">
        <v>229</v>
      </c>
      <c r="N16" s="485"/>
    </row>
    <row r="17" spans="1:14" s="25" customFormat="1" ht="47.25" x14ac:dyDescent="0.25">
      <c r="A17" s="477"/>
      <c r="B17" s="477"/>
      <c r="C17" s="479"/>
      <c r="D17" s="218" t="s">
        <v>691</v>
      </c>
      <c r="E17" s="220" t="s">
        <v>666</v>
      </c>
      <c r="F17" s="220" t="s">
        <v>665</v>
      </c>
      <c r="G17" s="479"/>
      <c r="H17" s="218" t="s">
        <v>691</v>
      </c>
      <c r="I17" s="220" t="s">
        <v>666</v>
      </c>
      <c r="J17" s="220" t="s">
        <v>665</v>
      </c>
      <c r="K17" s="479"/>
      <c r="L17" s="251" t="s">
        <v>691</v>
      </c>
      <c r="M17" s="220" t="s">
        <v>666</v>
      </c>
      <c r="N17" s="220" t="s">
        <v>665</v>
      </c>
    </row>
    <row r="18" spans="1:14" s="25" customFormat="1" ht="31.5" x14ac:dyDescent="0.25">
      <c r="A18" s="232" t="s">
        <v>671</v>
      </c>
      <c r="B18" s="233" t="s">
        <v>697</v>
      </c>
      <c r="C18" s="234">
        <f>SUM(C20:C24)</f>
        <v>108834.58244999999</v>
      </c>
      <c r="D18" s="234">
        <f>SUM(D20:D24)</f>
        <v>39572.673840000003</v>
      </c>
      <c r="E18" s="234">
        <f>SUM(E20:E24)</f>
        <v>33031.573510000002</v>
      </c>
      <c r="F18" s="234">
        <f>SUM(F20:F24)</f>
        <v>36230.335099999997</v>
      </c>
      <c r="G18" s="234">
        <f>SUM(G20:G23)</f>
        <v>6337.3948300000011</v>
      </c>
      <c r="H18" s="234">
        <f t="shared" ref="H18:N18" si="0">SUM(H20:H23)</f>
        <v>0</v>
      </c>
      <c r="I18" s="234">
        <f t="shared" si="0"/>
        <v>0</v>
      </c>
      <c r="J18" s="234">
        <f t="shared" si="0"/>
        <v>6337.3948300000011</v>
      </c>
      <c r="K18" s="234">
        <f t="shared" si="0"/>
        <v>71548.386419999995</v>
      </c>
      <c r="L18" s="234">
        <f>SUM(L20:L24)</f>
        <v>39572.673840000003</v>
      </c>
      <c r="M18" s="234">
        <f t="shared" si="0"/>
        <v>30350.372309999999</v>
      </c>
      <c r="N18" s="234">
        <f t="shared" si="0"/>
        <v>29892.940269999999</v>
      </c>
    </row>
    <row r="19" spans="1:14" s="25" customFormat="1" ht="16.5" x14ac:dyDescent="0.25">
      <c r="A19" s="201"/>
      <c r="B19" s="202" t="s">
        <v>698</v>
      </c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5"/>
    </row>
    <row r="20" spans="1:14" s="25" customFormat="1" ht="94.5" x14ac:dyDescent="0.25">
      <c r="A20" s="201" t="s">
        <v>673</v>
      </c>
      <c r="B20" s="206" t="s">
        <v>699</v>
      </c>
      <c r="C20" s="207">
        <f>SUM(E20:F20)</f>
        <v>24920.3</v>
      </c>
      <c r="D20" s="208">
        <v>0</v>
      </c>
      <c r="E20" s="205">
        <v>0</v>
      </c>
      <c r="F20" s="208">
        <v>24920.3</v>
      </c>
      <c r="G20" s="207">
        <f>SUM(I20:J20)</f>
        <v>6337.3948300000011</v>
      </c>
      <c r="H20" s="208">
        <v>0</v>
      </c>
      <c r="I20" s="205">
        <v>0</v>
      </c>
      <c r="J20" s="208">
        <v>6337.3948300000011</v>
      </c>
      <c r="K20" s="203">
        <f>N20</f>
        <v>18582.905169999998</v>
      </c>
      <c r="L20" s="454">
        <f t="shared" ref="L20:L24" si="1">D20-H20</f>
        <v>0</v>
      </c>
      <c r="M20" s="209">
        <f t="shared" ref="M20:M24" si="2">E20-I20</f>
        <v>0</v>
      </c>
      <c r="N20" s="209">
        <f t="shared" ref="N20:N24" si="3">F20-J20</f>
        <v>18582.905169999998</v>
      </c>
    </row>
    <row r="21" spans="1:14" s="25" customFormat="1" ht="84.75" customHeight="1" x14ac:dyDescent="0.25">
      <c r="A21" s="201" t="s">
        <v>681</v>
      </c>
      <c r="B21" s="206" t="s">
        <v>701</v>
      </c>
      <c r="C21" s="207">
        <f>SUM(E21:F21)</f>
        <v>28267.599999999999</v>
      </c>
      <c r="D21" s="208">
        <v>0</v>
      </c>
      <c r="E21" s="208">
        <v>28267.599999999999</v>
      </c>
      <c r="F21" s="208">
        <v>0</v>
      </c>
      <c r="G21" s="207">
        <f>SUM(I21:J21)</f>
        <v>0</v>
      </c>
      <c r="H21" s="208">
        <v>0</v>
      </c>
      <c r="I21" s="205">
        <v>0</v>
      </c>
      <c r="J21" s="205">
        <v>0</v>
      </c>
      <c r="K21" s="203">
        <f t="shared" ref="K21:K23" si="4">N21</f>
        <v>0</v>
      </c>
      <c r="L21" s="454">
        <f t="shared" si="1"/>
        <v>0</v>
      </c>
      <c r="M21" s="205">
        <f>E21-I21</f>
        <v>28267.599999999999</v>
      </c>
      <c r="N21" s="209">
        <f t="shared" si="3"/>
        <v>0</v>
      </c>
    </row>
    <row r="22" spans="1:14" s="25" customFormat="1" ht="63" x14ac:dyDescent="0.25">
      <c r="A22" s="201" t="s">
        <v>700</v>
      </c>
      <c r="B22" s="206" t="s">
        <v>488</v>
      </c>
      <c r="C22" s="207">
        <f>SUM(D22:F22)</f>
        <v>41655.446150000003</v>
      </c>
      <c r="D22" s="208">
        <v>39572.673840000003</v>
      </c>
      <c r="E22" s="208">
        <v>2082.7723099999998</v>
      </c>
      <c r="F22" s="208">
        <v>0</v>
      </c>
      <c r="G22" s="207">
        <f>SUM(H22:J22)</f>
        <v>0</v>
      </c>
      <c r="H22" s="208">
        <v>0</v>
      </c>
      <c r="I22" s="208">
        <v>0</v>
      </c>
      <c r="J22" s="208">
        <v>0</v>
      </c>
      <c r="K22" s="203">
        <f>C22-G22</f>
        <v>41655.446150000003</v>
      </c>
      <c r="L22" s="454">
        <f>D22-H22</f>
        <v>39572.673840000003</v>
      </c>
      <c r="M22" s="209">
        <f t="shared" si="2"/>
        <v>2082.7723099999998</v>
      </c>
      <c r="N22" s="209">
        <f t="shared" si="3"/>
        <v>0</v>
      </c>
    </row>
    <row r="23" spans="1:14" s="25" customFormat="1" ht="31.5" x14ac:dyDescent="0.25">
      <c r="A23" s="201" t="s">
        <v>702</v>
      </c>
      <c r="B23" s="206" t="s">
        <v>703</v>
      </c>
      <c r="C23" s="207">
        <v>11310.035099999999</v>
      </c>
      <c r="D23" s="207"/>
      <c r="E23" s="208"/>
      <c r="F23" s="208">
        <v>11310.035099999999</v>
      </c>
      <c r="G23" s="207">
        <f>SUM(I23:J23)</f>
        <v>0</v>
      </c>
      <c r="H23" s="207"/>
      <c r="I23" s="208"/>
      <c r="J23" s="208">
        <v>0</v>
      </c>
      <c r="K23" s="203">
        <f t="shared" si="4"/>
        <v>11310.035099999999</v>
      </c>
      <c r="L23" s="454">
        <f t="shared" si="1"/>
        <v>0</v>
      </c>
      <c r="M23" s="209">
        <f t="shared" si="2"/>
        <v>0</v>
      </c>
      <c r="N23" s="208">
        <f t="shared" si="3"/>
        <v>11310.035099999999</v>
      </c>
    </row>
    <row r="24" spans="1:14" s="25" customFormat="1" ht="31.5" x14ac:dyDescent="0.25">
      <c r="A24" s="201" t="s">
        <v>752</v>
      </c>
      <c r="B24" s="206" t="s">
        <v>779</v>
      </c>
      <c r="C24" s="207">
        <f>D24+E24+F24</f>
        <v>2681.2012</v>
      </c>
      <c r="D24" s="207"/>
      <c r="E24" s="208">
        <v>2681.2012</v>
      </c>
      <c r="F24" s="208"/>
      <c r="G24" s="207">
        <v>0</v>
      </c>
      <c r="H24" s="207">
        <v>0</v>
      </c>
      <c r="I24" s="208">
        <v>0</v>
      </c>
      <c r="J24" s="208">
        <v>0</v>
      </c>
      <c r="K24" s="203">
        <f>C24-G24</f>
        <v>2681.2012</v>
      </c>
      <c r="L24" s="454">
        <f t="shared" si="1"/>
        <v>0</v>
      </c>
      <c r="M24" s="209">
        <f t="shared" si="2"/>
        <v>2681.2012</v>
      </c>
      <c r="N24" s="208">
        <f t="shared" si="3"/>
        <v>0</v>
      </c>
    </row>
    <row r="25" spans="1:14" s="25" customFormat="1" ht="15.75" x14ac:dyDescent="0.25">
      <c r="A25" s="214"/>
      <c r="B25" s="215"/>
      <c r="C25" s="239"/>
      <c r="D25" s="239"/>
      <c r="E25" s="240"/>
      <c r="F25" s="240"/>
      <c r="G25" s="239"/>
      <c r="H25" s="239"/>
      <c r="I25" s="240"/>
      <c r="J25" s="240"/>
      <c r="K25" s="212"/>
      <c r="L25" s="212"/>
      <c r="M25" s="213"/>
      <c r="N25" s="240"/>
    </row>
    <row r="26" spans="1:14" s="25" customFormat="1" ht="15.75" x14ac:dyDescent="0.25">
      <c r="A26" s="214"/>
      <c r="B26" s="215"/>
      <c r="C26" s="210"/>
      <c r="D26" s="210"/>
      <c r="E26" s="211"/>
      <c r="F26" s="211"/>
      <c r="G26" s="210"/>
      <c r="H26" s="210"/>
      <c r="I26" s="211"/>
      <c r="J26" s="211"/>
      <c r="K26" s="212"/>
      <c r="L26" s="212"/>
      <c r="M26" s="213"/>
      <c r="N26" s="213"/>
    </row>
    <row r="27" spans="1:14" s="25" customFormat="1" ht="15.75" x14ac:dyDescent="0.25">
      <c r="A27" s="487" t="s">
        <v>705</v>
      </c>
      <c r="B27" s="487"/>
      <c r="C27" s="487"/>
      <c r="D27" s="487"/>
      <c r="E27" s="487"/>
      <c r="F27" s="487"/>
      <c r="G27" s="487"/>
      <c r="H27" s="487"/>
      <c r="I27" s="487"/>
      <c r="J27" s="487"/>
      <c r="K27" s="487"/>
      <c r="L27" s="487"/>
      <c r="M27" s="487"/>
      <c r="N27" s="487"/>
    </row>
    <row r="28" spans="1:14" ht="16.5" x14ac:dyDescent="0.25">
      <c r="A28" s="169"/>
      <c r="B28" s="169"/>
      <c r="C28" s="219"/>
      <c r="D28" s="219"/>
      <c r="E28" s="219"/>
      <c r="F28" s="219"/>
      <c r="G28" s="219"/>
      <c r="H28" s="219"/>
      <c r="I28" s="219"/>
      <c r="J28" s="219"/>
    </row>
    <row r="29" spans="1:14" ht="15" customHeight="1" x14ac:dyDescent="0.25">
      <c r="A29" s="477" t="s">
        <v>667</v>
      </c>
      <c r="B29" s="477" t="s">
        <v>670</v>
      </c>
      <c r="C29" s="477" t="s">
        <v>810</v>
      </c>
      <c r="D29" s="477"/>
      <c r="E29" s="477"/>
      <c r="F29" s="477"/>
      <c r="G29" s="477" t="s">
        <v>816</v>
      </c>
      <c r="H29" s="477"/>
      <c r="I29" s="477"/>
      <c r="J29" s="477"/>
      <c r="K29" s="477" t="s">
        <v>812</v>
      </c>
      <c r="L29" s="477"/>
      <c r="M29" s="477"/>
      <c r="N29" s="477"/>
    </row>
    <row r="30" spans="1:14" ht="15" customHeight="1" x14ac:dyDescent="0.25">
      <c r="A30" s="477"/>
      <c r="B30" s="477"/>
      <c r="C30" s="477"/>
      <c r="D30" s="477"/>
      <c r="E30" s="477"/>
      <c r="F30" s="477"/>
      <c r="G30" s="477"/>
      <c r="H30" s="477"/>
      <c r="I30" s="477"/>
      <c r="J30" s="477"/>
      <c r="K30" s="477"/>
      <c r="L30" s="477"/>
      <c r="M30" s="477"/>
      <c r="N30" s="477"/>
    </row>
    <row r="31" spans="1:14" ht="15.75" x14ac:dyDescent="0.25">
      <c r="A31" s="477"/>
      <c r="B31" s="477"/>
      <c r="C31" s="478" t="s">
        <v>815</v>
      </c>
      <c r="D31" s="480" t="s">
        <v>229</v>
      </c>
      <c r="E31" s="481"/>
      <c r="F31" s="482"/>
      <c r="G31" s="478" t="s">
        <v>815</v>
      </c>
      <c r="H31" s="480" t="s">
        <v>229</v>
      </c>
      <c r="I31" s="481"/>
      <c r="J31" s="482"/>
      <c r="K31" s="478" t="s">
        <v>815</v>
      </c>
      <c r="L31" s="483" t="s">
        <v>229</v>
      </c>
      <c r="M31" s="484"/>
      <c r="N31" s="485"/>
    </row>
    <row r="32" spans="1:14" ht="47.25" x14ac:dyDescent="0.25">
      <c r="A32" s="477"/>
      <c r="B32" s="477"/>
      <c r="C32" s="479"/>
      <c r="D32" s="218" t="s">
        <v>691</v>
      </c>
      <c r="E32" s="220" t="s">
        <v>666</v>
      </c>
      <c r="F32" s="220" t="s">
        <v>665</v>
      </c>
      <c r="G32" s="479"/>
      <c r="H32" s="218" t="s">
        <v>691</v>
      </c>
      <c r="I32" s="220" t="s">
        <v>666</v>
      </c>
      <c r="J32" s="220" t="s">
        <v>665</v>
      </c>
      <c r="K32" s="479"/>
      <c r="L32" s="251" t="s">
        <v>691</v>
      </c>
      <c r="M32" s="220" t="s">
        <v>666</v>
      </c>
      <c r="N32" s="220" t="s">
        <v>665</v>
      </c>
    </row>
    <row r="33" spans="1:14" ht="63" x14ac:dyDescent="0.25">
      <c r="A33" s="170" t="s">
        <v>671</v>
      </c>
      <c r="B33" s="171" t="s">
        <v>672</v>
      </c>
      <c r="C33" s="189">
        <f>C34+C85</f>
        <v>112959.48245</v>
      </c>
      <c r="D33" s="189">
        <f t="shared" ref="D33:N33" si="5">D34+D85</f>
        <v>39572.673840000003</v>
      </c>
      <c r="E33" s="189">
        <f t="shared" si="5"/>
        <v>33031.573510000002</v>
      </c>
      <c r="F33" s="189">
        <f t="shared" si="5"/>
        <v>40355.235100000005</v>
      </c>
      <c r="G33" s="189">
        <f t="shared" si="5"/>
        <v>5598.2400799999996</v>
      </c>
      <c r="H33" s="189">
        <f t="shared" si="5"/>
        <v>0</v>
      </c>
      <c r="I33" s="189">
        <f t="shared" si="5"/>
        <v>0</v>
      </c>
      <c r="J33" s="189">
        <f t="shared" si="5"/>
        <v>5598.2400799999996</v>
      </c>
      <c r="K33" s="189">
        <f t="shared" si="5"/>
        <v>55249.503639999995</v>
      </c>
      <c r="L33" s="189">
        <f t="shared" si="5"/>
        <v>39572.673840000003</v>
      </c>
      <c r="M33" s="189">
        <f t="shared" si="5"/>
        <v>33031.573510000002</v>
      </c>
      <c r="N33" s="189">
        <f t="shared" si="5"/>
        <v>34756.995020000002</v>
      </c>
    </row>
    <row r="34" spans="1:14" s="174" customFormat="1" ht="47.25" x14ac:dyDescent="0.25">
      <c r="A34" s="172" t="s">
        <v>673</v>
      </c>
      <c r="B34" s="173" t="s">
        <v>674</v>
      </c>
      <c r="C34" s="190">
        <f t="shared" ref="C34:N34" si="6">C35+C37+C39+C41+C79+C81</f>
        <v>107475.17</v>
      </c>
      <c r="D34" s="190">
        <f t="shared" si="6"/>
        <v>39572.673840000003</v>
      </c>
      <c r="E34" s="190">
        <f t="shared" si="6"/>
        <v>30350.372309999999</v>
      </c>
      <c r="F34" s="190">
        <f t="shared" si="6"/>
        <v>37552.123850000004</v>
      </c>
      <c r="G34" s="190">
        <f t="shared" si="6"/>
        <v>5598.2400799999996</v>
      </c>
      <c r="H34" s="190">
        <f t="shared" si="6"/>
        <v>0</v>
      </c>
      <c r="I34" s="190">
        <f t="shared" si="6"/>
        <v>0</v>
      </c>
      <c r="J34" s="190">
        <f t="shared" si="6"/>
        <v>5598.2400799999996</v>
      </c>
      <c r="K34" s="190">
        <f t="shared" si="6"/>
        <v>55249.503639999995</v>
      </c>
      <c r="L34" s="190">
        <f t="shared" si="6"/>
        <v>39572.673840000003</v>
      </c>
      <c r="M34" s="190">
        <f t="shared" si="6"/>
        <v>30350.372309999999</v>
      </c>
      <c r="N34" s="190">
        <f t="shared" si="6"/>
        <v>31953.88377</v>
      </c>
    </row>
    <row r="35" spans="1:14" s="177" customFormat="1" ht="31.5" x14ac:dyDescent="0.25">
      <c r="A35" s="175" t="s">
        <v>675</v>
      </c>
      <c r="B35" s="176" t="s">
        <v>676</v>
      </c>
      <c r="C35" s="191">
        <f>C36</f>
        <v>516</v>
      </c>
      <c r="D35" s="191">
        <v>0</v>
      </c>
      <c r="E35" s="191">
        <v>0</v>
      </c>
      <c r="F35" s="191">
        <f>F36</f>
        <v>516</v>
      </c>
      <c r="G35" s="191">
        <f>G36</f>
        <v>0</v>
      </c>
      <c r="H35" s="191">
        <v>0</v>
      </c>
      <c r="I35" s="191">
        <v>0</v>
      </c>
      <c r="J35" s="191">
        <f>J36</f>
        <v>0</v>
      </c>
      <c r="K35" s="191">
        <f>C35-G35</f>
        <v>516</v>
      </c>
      <c r="L35" s="191">
        <f t="shared" ref="L35:N35" si="7">D35-H35</f>
        <v>0</v>
      </c>
      <c r="M35" s="191">
        <f t="shared" si="7"/>
        <v>0</v>
      </c>
      <c r="N35" s="191">
        <f t="shared" si="7"/>
        <v>516</v>
      </c>
    </row>
    <row r="36" spans="1:14" s="180" customFormat="1" ht="47.25" x14ac:dyDescent="0.25">
      <c r="A36" s="178"/>
      <c r="B36" s="179" t="s">
        <v>684</v>
      </c>
      <c r="C36" s="192">
        <f>F36</f>
        <v>516</v>
      </c>
      <c r="D36" s="192">
        <v>0</v>
      </c>
      <c r="E36" s="192">
        <v>0</v>
      </c>
      <c r="F36" s="192">
        <v>516</v>
      </c>
      <c r="G36" s="192">
        <f>J36</f>
        <v>0</v>
      </c>
      <c r="H36" s="192">
        <v>0</v>
      </c>
      <c r="I36" s="192">
        <v>0</v>
      </c>
      <c r="J36" s="192">
        <v>0</v>
      </c>
      <c r="K36" s="192">
        <f>N36</f>
        <v>516</v>
      </c>
      <c r="L36" s="192">
        <f t="shared" ref="L36:L96" si="8">D36-H36</f>
        <v>0</v>
      </c>
      <c r="M36" s="192">
        <f t="shared" ref="M36:M96" si="9">E36-I36</f>
        <v>0</v>
      </c>
      <c r="N36" s="192">
        <f t="shared" ref="N36:N96" si="10">F36-J36</f>
        <v>516</v>
      </c>
    </row>
    <row r="37" spans="1:14" s="177" customFormat="1" ht="31.5" x14ac:dyDescent="0.25">
      <c r="A37" s="175" t="s">
        <v>677</v>
      </c>
      <c r="B37" s="176" t="s">
        <v>767</v>
      </c>
      <c r="C37" s="191">
        <f>C38</f>
        <v>3150</v>
      </c>
      <c r="D37" s="191">
        <v>0</v>
      </c>
      <c r="E37" s="191">
        <v>0</v>
      </c>
      <c r="F37" s="191">
        <f>F38</f>
        <v>3150</v>
      </c>
      <c r="G37" s="191">
        <f>G38</f>
        <v>0</v>
      </c>
      <c r="H37" s="191">
        <v>0</v>
      </c>
      <c r="I37" s="191">
        <v>0</v>
      </c>
      <c r="J37" s="191">
        <f>J38</f>
        <v>0</v>
      </c>
      <c r="K37" s="191">
        <f>K38</f>
        <v>3150</v>
      </c>
      <c r="L37" s="191">
        <f t="shared" si="8"/>
        <v>0</v>
      </c>
      <c r="M37" s="191">
        <f t="shared" si="9"/>
        <v>0</v>
      </c>
      <c r="N37" s="191">
        <f t="shared" si="10"/>
        <v>3150</v>
      </c>
    </row>
    <row r="38" spans="1:14" s="180" customFormat="1" ht="63" x14ac:dyDescent="0.25">
      <c r="A38" s="178"/>
      <c r="B38" s="179" t="s">
        <v>780</v>
      </c>
      <c r="C38" s="192">
        <f>F38</f>
        <v>3150</v>
      </c>
      <c r="D38" s="192">
        <v>0</v>
      </c>
      <c r="E38" s="192">
        <v>0</v>
      </c>
      <c r="F38" s="192">
        <v>3150</v>
      </c>
      <c r="G38" s="192">
        <v>0</v>
      </c>
      <c r="H38" s="192">
        <v>0</v>
      </c>
      <c r="I38" s="192">
        <v>0</v>
      </c>
      <c r="J38" s="192">
        <v>0</v>
      </c>
      <c r="K38" s="192">
        <f>N38</f>
        <v>3150</v>
      </c>
      <c r="L38" s="192">
        <f t="shared" si="8"/>
        <v>0</v>
      </c>
      <c r="M38" s="192">
        <f t="shared" si="9"/>
        <v>0</v>
      </c>
      <c r="N38" s="192">
        <f t="shared" si="10"/>
        <v>3150</v>
      </c>
    </row>
    <row r="39" spans="1:14" s="177" customFormat="1" ht="47.25" x14ac:dyDescent="0.25">
      <c r="A39" s="175" t="s">
        <v>678</v>
      </c>
      <c r="B39" s="176" t="s">
        <v>775</v>
      </c>
      <c r="C39" s="191">
        <f>C40</f>
        <v>974.9</v>
      </c>
      <c r="D39" s="191">
        <v>0</v>
      </c>
      <c r="E39" s="191">
        <v>0</v>
      </c>
      <c r="F39" s="191">
        <f>F40</f>
        <v>974.9</v>
      </c>
      <c r="G39" s="191">
        <f>G40</f>
        <v>0</v>
      </c>
      <c r="H39" s="191">
        <v>0</v>
      </c>
      <c r="I39" s="191">
        <v>0</v>
      </c>
      <c r="J39" s="191">
        <f>J40</f>
        <v>0</v>
      </c>
      <c r="K39" s="191">
        <f>K40</f>
        <v>974.9</v>
      </c>
      <c r="L39" s="191">
        <f t="shared" si="8"/>
        <v>0</v>
      </c>
      <c r="M39" s="191">
        <f t="shared" si="9"/>
        <v>0</v>
      </c>
      <c r="N39" s="191">
        <f t="shared" si="10"/>
        <v>974.9</v>
      </c>
    </row>
    <row r="40" spans="1:14" s="180" customFormat="1" ht="47.25" x14ac:dyDescent="0.25">
      <c r="A40" s="178"/>
      <c r="B40" s="179" t="s">
        <v>781</v>
      </c>
      <c r="C40" s="192">
        <f>F40</f>
        <v>974.9</v>
      </c>
      <c r="D40" s="192">
        <v>0</v>
      </c>
      <c r="E40" s="192">
        <v>0</v>
      </c>
      <c r="F40" s="192">
        <v>974.9</v>
      </c>
      <c r="G40" s="192">
        <v>0</v>
      </c>
      <c r="H40" s="192">
        <v>0</v>
      </c>
      <c r="I40" s="192">
        <v>0</v>
      </c>
      <c r="J40" s="192">
        <v>0</v>
      </c>
      <c r="K40" s="192">
        <f>N40</f>
        <v>974.9</v>
      </c>
      <c r="L40" s="192">
        <f t="shared" si="8"/>
        <v>0</v>
      </c>
      <c r="M40" s="192">
        <f t="shared" si="9"/>
        <v>0</v>
      </c>
      <c r="N40" s="192">
        <f t="shared" si="10"/>
        <v>974.9</v>
      </c>
    </row>
    <row r="41" spans="1:14" s="177" customFormat="1" ht="31.5" x14ac:dyDescent="0.25">
      <c r="A41" s="175" t="s">
        <v>679</v>
      </c>
      <c r="B41" s="181" t="s">
        <v>685</v>
      </c>
      <c r="C41" s="191">
        <f>C42+C70+C60</f>
        <v>38761.599999999999</v>
      </c>
      <c r="D41" s="191">
        <v>0</v>
      </c>
      <c r="E41" s="191">
        <f>E42+E70+E60</f>
        <v>28267.599999999999</v>
      </c>
      <c r="F41" s="191">
        <f>F42+F70+F60</f>
        <v>10494</v>
      </c>
      <c r="G41" s="191">
        <f>G42+G70+G60</f>
        <v>298.40305000000001</v>
      </c>
      <c r="H41" s="191">
        <v>0</v>
      </c>
      <c r="I41" s="191">
        <f>I42+I70+I60</f>
        <v>0</v>
      </c>
      <c r="J41" s="191">
        <f>J42+J70+J60</f>
        <v>298.40305000000001</v>
      </c>
      <c r="K41" s="191">
        <f>K42+K70+K60</f>
        <v>31408.444509999998</v>
      </c>
      <c r="L41" s="191">
        <f t="shared" si="8"/>
        <v>0</v>
      </c>
      <c r="M41" s="191">
        <f t="shared" si="9"/>
        <v>28267.599999999999</v>
      </c>
      <c r="N41" s="191">
        <f t="shared" si="10"/>
        <v>10195.596949999999</v>
      </c>
    </row>
    <row r="42" spans="1:14" s="180" customFormat="1" ht="31.5" x14ac:dyDescent="0.25">
      <c r="A42" s="178"/>
      <c r="B42" s="241" t="s">
        <v>686</v>
      </c>
      <c r="C42" s="192">
        <f>E42+F42</f>
        <v>31408.444509999998</v>
      </c>
      <c r="D42" s="192">
        <v>0</v>
      </c>
      <c r="E42" s="192">
        <f>SUM(E43:E59)</f>
        <v>28267.599999999999</v>
      </c>
      <c r="F42" s="192">
        <f>F43+F44+F45+F46+F47+F48+F49+F50+F51+F52+F53+F54+F55+F56+F57+F58+F59</f>
        <v>3140.8445099999999</v>
      </c>
      <c r="G42" s="192">
        <f>SUM(I42+J42)</f>
        <v>0</v>
      </c>
      <c r="H42" s="192">
        <v>0</v>
      </c>
      <c r="I42" s="192">
        <v>0</v>
      </c>
      <c r="J42" s="192">
        <v>0</v>
      </c>
      <c r="K42" s="192">
        <f>SUM(M42+N42)</f>
        <v>31408.444509999998</v>
      </c>
      <c r="L42" s="192">
        <f t="shared" si="8"/>
        <v>0</v>
      </c>
      <c r="M42" s="192">
        <f t="shared" si="9"/>
        <v>28267.599999999999</v>
      </c>
      <c r="N42" s="192">
        <f t="shared" si="10"/>
        <v>3140.8445099999999</v>
      </c>
    </row>
    <row r="43" spans="1:14" s="231" customFormat="1" ht="31.5" x14ac:dyDescent="0.25">
      <c r="A43" s="230">
        <v>1</v>
      </c>
      <c r="B43" s="243" t="s">
        <v>751</v>
      </c>
      <c r="C43" s="225">
        <f t="shared" ref="C43:C56" si="11">D43+E43+F43</f>
        <v>589.50175999999999</v>
      </c>
      <c r="D43" s="225">
        <v>0</v>
      </c>
      <c r="E43" s="225">
        <v>530.55157999999994</v>
      </c>
      <c r="F43" s="225">
        <v>58.950180000000003</v>
      </c>
      <c r="G43" s="225">
        <f t="shared" ref="G43:G56" si="12">H43+I43+J43</f>
        <v>0</v>
      </c>
      <c r="H43" s="225">
        <v>0</v>
      </c>
      <c r="I43" s="225">
        <v>0</v>
      </c>
      <c r="J43" s="225">
        <v>0</v>
      </c>
      <c r="K43" s="225">
        <f t="shared" ref="K43:K51" si="13">M43+N43</f>
        <v>589.50175999999999</v>
      </c>
      <c r="L43" s="225">
        <f t="shared" si="8"/>
        <v>0</v>
      </c>
      <c r="M43" s="225">
        <f t="shared" si="9"/>
        <v>530.55157999999994</v>
      </c>
      <c r="N43" s="225">
        <f t="shared" si="10"/>
        <v>58.950180000000003</v>
      </c>
    </row>
    <row r="44" spans="1:14" s="231" customFormat="1" ht="31.5" x14ac:dyDescent="0.25">
      <c r="A44" s="230">
        <v>2</v>
      </c>
      <c r="B44" s="243" t="s">
        <v>750</v>
      </c>
      <c r="C44" s="225">
        <f t="shared" si="11"/>
        <v>391.66</v>
      </c>
      <c r="D44" s="225">
        <v>0</v>
      </c>
      <c r="E44" s="225">
        <v>352.49400000000003</v>
      </c>
      <c r="F44" s="225">
        <v>39.165999999999997</v>
      </c>
      <c r="G44" s="225">
        <f t="shared" si="12"/>
        <v>0</v>
      </c>
      <c r="H44" s="225">
        <v>0</v>
      </c>
      <c r="I44" s="225">
        <v>0</v>
      </c>
      <c r="J44" s="225">
        <v>0</v>
      </c>
      <c r="K44" s="225">
        <f t="shared" si="13"/>
        <v>391.66</v>
      </c>
      <c r="L44" s="225">
        <f t="shared" si="8"/>
        <v>0</v>
      </c>
      <c r="M44" s="225">
        <f t="shared" si="9"/>
        <v>352.49400000000003</v>
      </c>
      <c r="N44" s="225">
        <f t="shared" si="10"/>
        <v>39.165999999999997</v>
      </c>
    </row>
    <row r="45" spans="1:14" s="231" customFormat="1" ht="31.5" x14ac:dyDescent="0.25">
      <c r="A45" s="230">
        <v>3</v>
      </c>
      <c r="B45" s="243" t="s">
        <v>749</v>
      </c>
      <c r="C45" s="225">
        <f t="shared" si="11"/>
        <v>599.95680000000004</v>
      </c>
      <c r="D45" s="225">
        <v>0</v>
      </c>
      <c r="E45" s="225">
        <v>539.96112000000005</v>
      </c>
      <c r="F45" s="225">
        <v>59.99568</v>
      </c>
      <c r="G45" s="225">
        <f t="shared" si="12"/>
        <v>0</v>
      </c>
      <c r="H45" s="225">
        <v>0</v>
      </c>
      <c r="I45" s="225">
        <v>0</v>
      </c>
      <c r="J45" s="225">
        <v>0</v>
      </c>
      <c r="K45" s="225">
        <f t="shared" si="13"/>
        <v>599.95680000000004</v>
      </c>
      <c r="L45" s="225">
        <f t="shared" si="8"/>
        <v>0</v>
      </c>
      <c r="M45" s="225">
        <f t="shared" si="9"/>
        <v>539.96112000000005</v>
      </c>
      <c r="N45" s="225">
        <f t="shared" si="10"/>
        <v>59.99568</v>
      </c>
    </row>
    <row r="46" spans="1:14" s="231" customFormat="1" ht="31.5" x14ac:dyDescent="0.25">
      <c r="A46" s="230">
        <v>4</v>
      </c>
      <c r="B46" s="243" t="s">
        <v>748</v>
      </c>
      <c r="C46" s="225">
        <f t="shared" si="11"/>
        <v>955.16412000000003</v>
      </c>
      <c r="D46" s="225">
        <v>0</v>
      </c>
      <c r="E46" s="225">
        <v>859.64769999999999</v>
      </c>
      <c r="F46" s="225">
        <v>95.516419999999997</v>
      </c>
      <c r="G46" s="225">
        <f t="shared" si="12"/>
        <v>0</v>
      </c>
      <c r="H46" s="225">
        <v>0</v>
      </c>
      <c r="I46" s="225">
        <v>0</v>
      </c>
      <c r="J46" s="225">
        <v>0</v>
      </c>
      <c r="K46" s="225">
        <f t="shared" si="13"/>
        <v>955.16412000000003</v>
      </c>
      <c r="L46" s="225">
        <f t="shared" si="8"/>
        <v>0</v>
      </c>
      <c r="M46" s="225">
        <f t="shared" si="9"/>
        <v>859.64769999999999</v>
      </c>
      <c r="N46" s="225">
        <f t="shared" si="10"/>
        <v>95.516419999999997</v>
      </c>
    </row>
    <row r="47" spans="1:14" s="231" customFormat="1" ht="31.5" x14ac:dyDescent="0.25">
      <c r="A47" s="230">
        <v>5</v>
      </c>
      <c r="B47" s="243" t="s">
        <v>747</v>
      </c>
      <c r="C47" s="225">
        <f t="shared" si="11"/>
        <v>639.20119999999997</v>
      </c>
      <c r="D47" s="225">
        <v>0</v>
      </c>
      <c r="E47" s="225">
        <v>575.28107999999997</v>
      </c>
      <c r="F47" s="225">
        <v>63.920119999999997</v>
      </c>
      <c r="G47" s="225">
        <f t="shared" si="12"/>
        <v>0</v>
      </c>
      <c r="H47" s="225">
        <v>0</v>
      </c>
      <c r="I47" s="225">
        <v>0</v>
      </c>
      <c r="J47" s="225">
        <v>0</v>
      </c>
      <c r="K47" s="225">
        <f t="shared" si="13"/>
        <v>639.20119999999997</v>
      </c>
      <c r="L47" s="225">
        <f t="shared" si="8"/>
        <v>0</v>
      </c>
      <c r="M47" s="225">
        <f t="shared" si="9"/>
        <v>575.28107999999997</v>
      </c>
      <c r="N47" s="225">
        <f t="shared" si="10"/>
        <v>63.920119999999997</v>
      </c>
    </row>
    <row r="48" spans="1:14" s="231" customFormat="1" ht="31.5" x14ac:dyDescent="0.25">
      <c r="A48" s="230">
        <v>6</v>
      </c>
      <c r="B48" s="243" t="s">
        <v>746</v>
      </c>
      <c r="C48" s="225">
        <f t="shared" si="11"/>
        <v>836.15066000000002</v>
      </c>
      <c r="D48" s="225">
        <v>0</v>
      </c>
      <c r="E48" s="225">
        <v>752.53558999999996</v>
      </c>
      <c r="F48" s="225">
        <v>83.615070000000003</v>
      </c>
      <c r="G48" s="225">
        <f t="shared" si="12"/>
        <v>0</v>
      </c>
      <c r="H48" s="225">
        <v>0</v>
      </c>
      <c r="I48" s="225">
        <v>0</v>
      </c>
      <c r="J48" s="225">
        <v>0</v>
      </c>
      <c r="K48" s="225">
        <f t="shared" si="13"/>
        <v>836.15066000000002</v>
      </c>
      <c r="L48" s="225">
        <f t="shared" si="8"/>
        <v>0</v>
      </c>
      <c r="M48" s="225">
        <f t="shared" si="9"/>
        <v>752.53558999999996</v>
      </c>
      <c r="N48" s="225">
        <f t="shared" si="10"/>
        <v>83.615070000000003</v>
      </c>
    </row>
    <row r="49" spans="1:14" s="231" customFormat="1" ht="47.25" x14ac:dyDescent="0.25">
      <c r="A49" s="230">
        <v>7</v>
      </c>
      <c r="B49" s="243" t="s">
        <v>745</v>
      </c>
      <c r="C49" s="225">
        <f t="shared" si="11"/>
        <v>1298.6403599999999</v>
      </c>
      <c r="D49" s="225">
        <v>0</v>
      </c>
      <c r="E49" s="225">
        <v>1168.7763199999999</v>
      </c>
      <c r="F49" s="225">
        <v>129.86403999999999</v>
      </c>
      <c r="G49" s="225">
        <f t="shared" si="12"/>
        <v>0</v>
      </c>
      <c r="H49" s="225">
        <v>0</v>
      </c>
      <c r="I49" s="225">
        <v>0</v>
      </c>
      <c r="J49" s="225">
        <v>0</v>
      </c>
      <c r="K49" s="225">
        <f t="shared" si="13"/>
        <v>1298.6403599999999</v>
      </c>
      <c r="L49" s="225">
        <f t="shared" si="8"/>
        <v>0</v>
      </c>
      <c r="M49" s="225">
        <f t="shared" si="9"/>
        <v>1168.7763199999999</v>
      </c>
      <c r="N49" s="225">
        <f t="shared" si="10"/>
        <v>129.86403999999999</v>
      </c>
    </row>
    <row r="50" spans="1:14" s="231" customFormat="1" ht="31.5" x14ac:dyDescent="0.25">
      <c r="A50" s="230">
        <v>8</v>
      </c>
      <c r="B50" s="243" t="s">
        <v>744</v>
      </c>
      <c r="C50" s="225">
        <f t="shared" si="11"/>
        <v>1237.67299</v>
      </c>
      <c r="D50" s="225">
        <v>0</v>
      </c>
      <c r="E50" s="225">
        <v>1113.90569</v>
      </c>
      <c r="F50" s="225">
        <v>123.76730000000001</v>
      </c>
      <c r="G50" s="225">
        <f t="shared" si="12"/>
        <v>0</v>
      </c>
      <c r="H50" s="225">
        <v>0</v>
      </c>
      <c r="I50" s="225">
        <v>0</v>
      </c>
      <c r="J50" s="225">
        <v>0</v>
      </c>
      <c r="K50" s="225">
        <f t="shared" si="13"/>
        <v>1237.67299</v>
      </c>
      <c r="L50" s="225">
        <f t="shared" si="8"/>
        <v>0</v>
      </c>
      <c r="M50" s="225">
        <f t="shared" si="9"/>
        <v>1113.90569</v>
      </c>
      <c r="N50" s="225">
        <f t="shared" si="10"/>
        <v>123.76730000000001</v>
      </c>
    </row>
    <row r="51" spans="1:14" s="231" customFormat="1" ht="63" x14ac:dyDescent="0.25">
      <c r="A51" s="230">
        <v>9</v>
      </c>
      <c r="B51" s="243" t="s">
        <v>743</v>
      </c>
      <c r="C51" s="225">
        <f t="shared" si="11"/>
        <v>870.02467999999999</v>
      </c>
      <c r="D51" s="225">
        <v>0</v>
      </c>
      <c r="E51" s="225">
        <v>783.02220999999997</v>
      </c>
      <c r="F51" s="225">
        <v>87.002470000000002</v>
      </c>
      <c r="G51" s="225">
        <f t="shared" si="12"/>
        <v>0</v>
      </c>
      <c r="H51" s="225">
        <v>0</v>
      </c>
      <c r="I51" s="225">
        <v>0</v>
      </c>
      <c r="J51" s="225">
        <v>0</v>
      </c>
      <c r="K51" s="225">
        <f t="shared" si="13"/>
        <v>870.02467999999999</v>
      </c>
      <c r="L51" s="225">
        <f t="shared" si="8"/>
        <v>0</v>
      </c>
      <c r="M51" s="225">
        <f t="shared" si="9"/>
        <v>783.02220999999997</v>
      </c>
      <c r="N51" s="225">
        <f t="shared" si="10"/>
        <v>87.002470000000002</v>
      </c>
    </row>
    <row r="52" spans="1:14" s="231" customFormat="1" ht="31.5" x14ac:dyDescent="0.25">
      <c r="A52" s="230">
        <v>10</v>
      </c>
      <c r="B52" s="243" t="s">
        <v>771</v>
      </c>
      <c r="C52" s="225">
        <f>D52+E52+F52</f>
        <v>1014.6436600000001</v>
      </c>
      <c r="D52" s="225">
        <v>0</v>
      </c>
      <c r="E52" s="225">
        <v>913.17929000000004</v>
      </c>
      <c r="F52" s="225">
        <v>101.46437</v>
      </c>
      <c r="G52" s="225">
        <f>H52+I52+J52</f>
        <v>0</v>
      </c>
      <c r="H52" s="225">
        <v>0</v>
      </c>
      <c r="I52" s="225">
        <v>0</v>
      </c>
      <c r="J52" s="225">
        <v>0</v>
      </c>
      <c r="K52" s="225">
        <v>0</v>
      </c>
      <c r="L52" s="225">
        <f t="shared" si="8"/>
        <v>0</v>
      </c>
      <c r="M52" s="225">
        <f t="shared" si="9"/>
        <v>913.17929000000004</v>
      </c>
      <c r="N52" s="225">
        <f t="shared" si="10"/>
        <v>101.46437</v>
      </c>
    </row>
    <row r="53" spans="1:14" s="231" customFormat="1" ht="31.5" x14ac:dyDescent="0.25">
      <c r="A53" s="230">
        <v>10</v>
      </c>
      <c r="B53" s="243" t="s">
        <v>772</v>
      </c>
      <c r="C53" s="225">
        <f>D53+E53+F53</f>
        <v>1505.7085300000001</v>
      </c>
      <c r="D53" s="225">
        <v>0</v>
      </c>
      <c r="E53" s="225">
        <v>1355.1376700000001</v>
      </c>
      <c r="F53" s="225">
        <v>150.57086000000001</v>
      </c>
      <c r="G53" s="225">
        <f>H53+I53+J53</f>
        <v>0</v>
      </c>
      <c r="H53" s="225">
        <v>0</v>
      </c>
      <c r="I53" s="225">
        <v>0</v>
      </c>
      <c r="J53" s="225">
        <v>0</v>
      </c>
      <c r="K53" s="225">
        <v>0</v>
      </c>
      <c r="L53" s="225">
        <f t="shared" si="8"/>
        <v>0</v>
      </c>
      <c r="M53" s="225">
        <f t="shared" si="9"/>
        <v>1355.1376700000001</v>
      </c>
      <c r="N53" s="225">
        <f t="shared" si="10"/>
        <v>150.57086000000001</v>
      </c>
    </row>
    <row r="54" spans="1:14" s="231" customFormat="1" ht="47.25" x14ac:dyDescent="0.25">
      <c r="A54" s="230">
        <v>10</v>
      </c>
      <c r="B54" s="243" t="s">
        <v>773</v>
      </c>
      <c r="C54" s="225">
        <f>D54+E54+F54</f>
        <v>1201.7180800000001</v>
      </c>
      <c r="D54" s="225">
        <v>0</v>
      </c>
      <c r="E54" s="225">
        <v>1081.54627</v>
      </c>
      <c r="F54" s="225">
        <v>120.17180999999999</v>
      </c>
      <c r="G54" s="225">
        <f>H54+I54+J54</f>
        <v>0</v>
      </c>
      <c r="H54" s="225">
        <v>0</v>
      </c>
      <c r="I54" s="225">
        <v>0</v>
      </c>
      <c r="J54" s="225">
        <v>0</v>
      </c>
      <c r="K54" s="225">
        <v>0</v>
      </c>
      <c r="L54" s="225">
        <f t="shared" si="8"/>
        <v>0</v>
      </c>
      <c r="M54" s="225">
        <f t="shared" si="9"/>
        <v>1081.54627</v>
      </c>
      <c r="N54" s="225">
        <f t="shared" si="10"/>
        <v>120.17180999999999</v>
      </c>
    </row>
    <row r="55" spans="1:14" s="231" customFormat="1" ht="31.5" x14ac:dyDescent="0.25">
      <c r="A55" s="230">
        <v>10</v>
      </c>
      <c r="B55" s="243" t="s">
        <v>774</v>
      </c>
      <c r="C55" s="225">
        <f>D55+E55+F55</f>
        <v>6017.9572099999996</v>
      </c>
      <c r="D55" s="225">
        <v>0</v>
      </c>
      <c r="E55" s="225">
        <v>5416.1614799999998</v>
      </c>
      <c r="F55" s="225">
        <v>601.79573000000005</v>
      </c>
      <c r="G55" s="225">
        <f>H55+I55+J55</f>
        <v>0</v>
      </c>
      <c r="H55" s="225">
        <v>0</v>
      </c>
      <c r="I55" s="225">
        <v>0</v>
      </c>
      <c r="J55" s="225">
        <v>0</v>
      </c>
      <c r="K55" s="225">
        <v>0</v>
      </c>
      <c r="L55" s="225">
        <f t="shared" si="8"/>
        <v>0</v>
      </c>
      <c r="M55" s="225">
        <f t="shared" si="9"/>
        <v>5416.1614799999998</v>
      </c>
      <c r="N55" s="225">
        <f t="shared" si="10"/>
        <v>601.79573000000005</v>
      </c>
    </row>
    <row r="56" spans="1:14" s="231" customFormat="1" ht="15.75" x14ac:dyDescent="0.25">
      <c r="A56" s="230">
        <v>10</v>
      </c>
      <c r="B56" s="243" t="s">
        <v>742</v>
      </c>
      <c r="C56" s="225">
        <f t="shared" si="11"/>
        <v>11850.444449999999</v>
      </c>
      <c r="D56" s="225">
        <v>0</v>
      </c>
      <c r="E56" s="225">
        <v>10665.4</v>
      </c>
      <c r="F56" s="225">
        <v>1185.0444500000001</v>
      </c>
      <c r="G56" s="225">
        <f t="shared" si="12"/>
        <v>0</v>
      </c>
      <c r="H56" s="225">
        <v>0</v>
      </c>
      <c r="I56" s="225">
        <v>0</v>
      </c>
      <c r="J56" s="225">
        <v>0</v>
      </c>
      <c r="K56" s="225">
        <v>0</v>
      </c>
      <c r="L56" s="225">
        <f t="shared" si="8"/>
        <v>0</v>
      </c>
      <c r="M56" s="225">
        <f t="shared" si="9"/>
        <v>10665.4</v>
      </c>
      <c r="N56" s="225">
        <f t="shared" si="10"/>
        <v>1185.0444500000001</v>
      </c>
    </row>
    <row r="57" spans="1:14" s="231" customFormat="1" ht="31.5" x14ac:dyDescent="0.25">
      <c r="A57" s="230">
        <v>11</v>
      </c>
      <c r="B57" s="243" t="s">
        <v>1133</v>
      </c>
      <c r="C57" s="225">
        <f>SUM(E57:F57)</f>
        <v>845.63742999999999</v>
      </c>
      <c r="D57" s="225"/>
      <c r="E57" s="225">
        <v>761.07367999999997</v>
      </c>
      <c r="F57" s="225">
        <v>84.563749999999999</v>
      </c>
      <c r="G57" s="225">
        <f t="shared" ref="G57:G59" si="14">H57+I57+J57</f>
        <v>0</v>
      </c>
      <c r="H57" s="225">
        <v>0</v>
      </c>
      <c r="I57" s="225">
        <v>0</v>
      </c>
      <c r="J57" s="225">
        <v>0</v>
      </c>
      <c r="K57" s="225">
        <v>0</v>
      </c>
      <c r="L57" s="225">
        <f t="shared" ref="L57:L59" si="15">D57-H57</f>
        <v>0</v>
      </c>
      <c r="M57" s="225">
        <f t="shared" ref="M57:M59" si="16">E57-I57</f>
        <v>761.07367999999997</v>
      </c>
      <c r="N57" s="225">
        <f t="shared" ref="N57:N59" si="17">F57-J57</f>
        <v>84.563749999999999</v>
      </c>
    </row>
    <row r="58" spans="1:14" s="231" customFormat="1" ht="31.5" x14ac:dyDescent="0.25">
      <c r="A58" s="230">
        <v>12</v>
      </c>
      <c r="B58" s="243" t="s">
        <v>1134</v>
      </c>
      <c r="C58" s="225">
        <f>SUM(E58:F58)</f>
        <v>954.36257999999998</v>
      </c>
      <c r="D58" s="225"/>
      <c r="E58" s="225">
        <v>858.92632000000003</v>
      </c>
      <c r="F58" s="225">
        <v>95.436260000000004</v>
      </c>
      <c r="G58" s="225">
        <f t="shared" si="14"/>
        <v>0</v>
      </c>
      <c r="H58" s="225">
        <v>0</v>
      </c>
      <c r="I58" s="225">
        <v>0</v>
      </c>
      <c r="J58" s="225">
        <v>0</v>
      </c>
      <c r="K58" s="225">
        <v>0</v>
      </c>
      <c r="L58" s="225">
        <f t="shared" si="15"/>
        <v>0</v>
      </c>
      <c r="M58" s="225">
        <f t="shared" si="16"/>
        <v>858.92632000000003</v>
      </c>
      <c r="N58" s="225">
        <f t="shared" si="17"/>
        <v>95.436260000000004</v>
      </c>
    </row>
    <row r="59" spans="1:14" s="231" customFormat="1" ht="47.25" x14ac:dyDescent="0.25">
      <c r="A59" s="230">
        <v>13</v>
      </c>
      <c r="B59" s="243" t="s">
        <v>1135</v>
      </c>
      <c r="C59" s="225">
        <v>600</v>
      </c>
      <c r="D59" s="225"/>
      <c r="E59" s="225">
        <v>540</v>
      </c>
      <c r="F59" s="225">
        <v>60</v>
      </c>
      <c r="G59" s="225">
        <f t="shared" si="14"/>
        <v>0</v>
      </c>
      <c r="H59" s="225">
        <v>0</v>
      </c>
      <c r="I59" s="225">
        <v>0</v>
      </c>
      <c r="J59" s="225">
        <v>0</v>
      </c>
      <c r="K59" s="225">
        <v>0</v>
      </c>
      <c r="L59" s="225">
        <f t="shared" si="15"/>
        <v>0</v>
      </c>
      <c r="M59" s="225">
        <f t="shared" si="16"/>
        <v>540</v>
      </c>
      <c r="N59" s="225">
        <f t="shared" si="17"/>
        <v>60</v>
      </c>
    </row>
    <row r="60" spans="1:14" s="298" customFormat="1" ht="31.5" x14ac:dyDescent="0.25">
      <c r="A60" s="296"/>
      <c r="B60" s="244" t="s">
        <v>687</v>
      </c>
      <c r="C60" s="297">
        <f t="shared" ref="C60:C69" si="18">E60+F60</f>
        <v>4103.6000000000004</v>
      </c>
      <c r="D60" s="297">
        <v>0</v>
      </c>
      <c r="E60" s="297">
        <v>0</v>
      </c>
      <c r="F60" s="297">
        <v>4103.6000000000004</v>
      </c>
      <c r="G60" s="297">
        <f>SUM(H60:J60)</f>
        <v>298.40305000000001</v>
      </c>
      <c r="H60" s="297">
        <v>0</v>
      </c>
      <c r="I60" s="297">
        <v>0</v>
      </c>
      <c r="J60" s="297">
        <f>SUM(J61:J69)</f>
        <v>298.40305000000001</v>
      </c>
      <c r="K60" s="297">
        <v>0</v>
      </c>
      <c r="L60" s="297">
        <f t="shared" si="8"/>
        <v>0</v>
      </c>
      <c r="M60" s="297">
        <f t="shared" si="9"/>
        <v>0</v>
      </c>
      <c r="N60" s="297">
        <f t="shared" si="10"/>
        <v>3805.1969500000005</v>
      </c>
    </row>
    <row r="61" spans="1:14" s="180" customFormat="1" ht="31.5" x14ac:dyDescent="0.25">
      <c r="A61" s="230">
        <v>1</v>
      </c>
      <c r="B61" s="243" t="s">
        <v>741</v>
      </c>
      <c r="C61" s="225">
        <f t="shared" si="18"/>
        <v>307.8</v>
      </c>
      <c r="D61" s="225">
        <v>0</v>
      </c>
      <c r="E61" s="225">
        <v>0</v>
      </c>
      <c r="F61" s="225">
        <v>307.8</v>
      </c>
      <c r="G61" s="225">
        <v>0</v>
      </c>
      <c r="H61" s="225">
        <v>0</v>
      </c>
      <c r="I61" s="225">
        <v>0</v>
      </c>
      <c r="J61" s="225">
        <v>0</v>
      </c>
      <c r="K61" s="225">
        <v>0</v>
      </c>
      <c r="L61" s="225">
        <f t="shared" si="8"/>
        <v>0</v>
      </c>
      <c r="M61" s="225">
        <f t="shared" si="9"/>
        <v>0</v>
      </c>
      <c r="N61" s="225">
        <f t="shared" si="10"/>
        <v>307.8</v>
      </c>
    </row>
    <row r="62" spans="1:14" s="180" customFormat="1" ht="31.5" x14ac:dyDescent="0.25">
      <c r="A62" s="230">
        <v>2</v>
      </c>
      <c r="B62" s="243" t="s">
        <v>740</v>
      </c>
      <c r="C62" s="225">
        <f t="shared" si="18"/>
        <v>433.5</v>
      </c>
      <c r="D62" s="225">
        <v>0</v>
      </c>
      <c r="E62" s="225">
        <v>0</v>
      </c>
      <c r="F62" s="225">
        <v>433.5</v>
      </c>
      <c r="G62" s="225">
        <v>0</v>
      </c>
      <c r="H62" s="225">
        <v>0</v>
      </c>
      <c r="I62" s="225">
        <v>0</v>
      </c>
      <c r="J62" s="225">
        <v>0</v>
      </c>
      <c r="K62" s="225">
        <v>0</v>
      </c>
      <c r="L62" s="225">
        <f t="shared" si="8"/>
        <v>0</v>
      </c>
      <c r="M62" s="225">
        <f t="shared" si="9"/>
        <v>0</v>
      </c>
      <c r="N62" s="225">
        <f t="shared" si="10"/>
        <v>433.5</v>
      </c>
    </row>
    <row r="63" spans="1:14" s="180" customFormat="1" ht="47.25" x14ac:dyDescent="0.25">
      <c r="A63" s="230">
        <v>3</v>
      </c>
      <c r="B63" s="243" t="s">
        <v>739</v>
      </c>
      <c r="C63" s="225">
        <f t="shared" si="18"/>
        <v>487.9</v>
      </c>
      <c r="D63" s="225">
        <v>0</v>
      </c>
      <c r="E63" s="225">
        <v>0</v>
      </c>
      <c r="F63" s="225">
        <v>487.9</v>
      </c>
      <c r="G63" s="225">
        <v>0</v>
      </c>
      <c r="H63" s="225">
        <v>0</v>
      </c>
      <c r="I63" s="225">
        <v>0</v>
      </c>
      <c r="J63" s="225">
        <v>0</v>
      </c>
      <c r="K63" s="225">
        <v>0</v>
      </c>
      <c r="L63" s="225">
        <f t="shared" si="8"/>
        <v>0</v>
      </c>
      <c r="M63" s="225">
        <f t="shared" si="9"/>
        <v>0</v>
      </c>
      <c r="N63" s="225">
        <f t="shared" si="10"/>
        <v>487.9</v>
      </c>
    </row>
    <row r="64" spans="1:14" s="180" customFormat="1" ht="47.25" x14ac:dyDescent="0.25">
      <c r="A64" s="230">
        <v>4</v>
      </c>
      <c r="B64" s="243" t="s">
        <v>738</v>
      </c>
      <c r="C64" s="225">
        <f t="shared" si="18"/>
        <v>600</v>
      </c>
      <c r="D64" s="225">
        <v>0</v>
      </c>
      <c r="E64" s="225">
        <v>0</v>
      </c>
      <c r="F64" s="225">
        <v>600</v>
      </c>
      <c r="G64" s="225">
        <v>0</v>
      </c>
      <c r="H64" s="225">
        <v>0</v>
      </c>
      <c r="I64" s="225">
        <v>0</v>
      </c>
      <c r="J64" s="225">
        <v>0</v>
      </c>
      <c r="K64" s="225">
        <v>0</v>
      </c>
      <c r="L64" s="225">
        <f t="shared" si="8"/>
        <v>0</v>
      </c>
      <c r="M64" s="225">
        <f t="shared" si="9"/>
        <v>0</v>
      </c>
      <c r="N64" s="225">
        <f t="shared" si="10"/>
        <v>600</v>
      </c>
    </row>
    <row r="65" spans="1:15" s="180" customFormat="1" ht="31.5" x14ac:dyDescent="0.25">
      <c r="A65" s="230">
        <v>5</v>
      </c>
      <c r="B65" s="243" t="s">
        <v>737</v>
      </c>
      <c r="C65" s="225">
        <f t="shared" si="18"/>
        <v>600</v>
      </c>
      <c r="D65" s="225">
        <v>0</v>
      </c>
      <c r="E65" s="225">
        <v>0</v>
      </c>
      <c r="F65" s="225">
        <v>600</v>
      </c>
      <c r="G65" s="225">
        <v>0</v>
      </c>
      <c r="H65" s="225">
        <v>0</v>
      </c>
      <c r="I65" s="225">
        <v>0</v>
      </c>
      <c r="J65" s="225">
        <v>0</v>
      </c>
      <c r="K65" s="225">
        <v>0</v>
      </c>
      <c r="L65" s="225">
        <f t="shared" si="8"/>
        <v>0</v>
      </c>
      <c r="M65" s="225">
        <f t="shared" si="9"/>
        <v>0</v>
      </c>
      <c r="N65" s="225">
        <f t="shared" si="10"/>
        <v>600</v>
      </c>
    </row>
    <row r="66" spans="1:15" s="180" customFormat="1" ht="47.25" x14ac:dyDescent="0.25">
      <c r="A66" s="230">
        <v>6</v>
      </c>
      <c r="B66" s="243" t="s">
        <v>736</v>
      </c>
      <c r="C66" s="225">
        <f t="shared" si="18"/>
        <v>161.6</v>
      </c>
      <c r="D66" s="225">
        <v>0</v>
      </c>
      <c r="E66" s="225">
        <v>0</v>
      </c>
      <c r="F66" s="225">
        <v>161.6</v>
      </c>
      <c r="G66" s="225">
        <v>0</v>
      </c>
      <c r="H66" s="225">
        <v>0</v>
      </c>
      <c r="I66" s="225">
        <v>0</v>
      </c>
      <c r="J66" s="225">
        <v>0</v>
      </c>
      <c r="K66" s="225">
        <v>0</v>
      </c>
      <c r="L66" s="225">
        <f t="shared" si="8"/>
        <v>0</v>
      </c>
      <c r="M66" s="225">
        <f t="shared" si="9"/>
        <v>0</v>
      </c>
      <c r="N66" s="225">
        <f t="shared" si="10"/>
        <v>161.6</v>
      </c>
    </row>
    <row r="67" spans="1:15" s="180" customFormat="1" ht="47.25" x14ac:dyDescent="0.25">
      <c r="A67" s="230">
        <v>7</v>
      </c>
      <c r="B67" s="243" t="s">
        <v>735</v>
      </c>
      <c r="C67" s="225">
        <f t="shared" si="18"/>
        <v>581.6</v>
      </c>
      <c r="D67" s="225">
        <v>0</v>
      </c>
      <c r="E67" s="225">
        <v>0</v>
      </c>
      <c r="F67" s="225">
        <v>581.6</v>
      </c>
      <c r="G67" s="225">
        <v>0</v>
      </c>
      <c r="H67" s="225">
        <v>0</v>
      </c>
      <c r="I67" s="225">
        <v>0</v>
      </c>
      <c r="J67" s="225">
        <v>0</v>
      </c>
      <c r="K67" s="225">
        <v>0</v>
      </c>
      <c r="L67" s="225">
        <f t="shared" si="8"/>
        <v>0</v>
      </c>
      <c r="M67" s="225">
        <f t="shared" si="9"/>
        <v>0</v>
      </c>
      <c r="N67" s="225">
        <f t="shared" si="10"/>
        <v>581.6</v>
      </c>
    </row>
    <row r="68" spans="1:15" s="180" customFormat="1" ht="47.25" x14ac:dyDescent="0.25">
      <c r="A68" s="230">
        <v>8</v>
      </c>
      <c r="B68" s="229" t="s">
        <v>734</v>
      </c>
      <c r="C68" s="225">
        <f t="shared" si="18"/>
        <v>567.5</v>
      </c>
      <c r="D68" s="225">
        <v>0</v>
      </c>
      <c r="E68" s="225">
        <v>0</v>
      </c>
      <c r="F68" s="225">
        <v>567.5</v>
      </c>
      <c r="G68" s="225">
        <v>0</v>
      </c>
      <c r="H68" s="225">
        <v>0</v>
      </c>
      <c r="I68" s="225">
        <v>0</v>
      </c>
      <c r="J68" s="225">
        <v>0</v>
      </c>
      <c r="K68" s="225">
        <v>0</v>
      </c>
      <c r="L68" s="225">
        <f t="shared" si="8"/>
        <v>0</v>
      </c>
      <c r="M68" s="225">
        <f t="shared" si="9"/>
        <v>0</v>
      </c>
      <c r="N68" s="225">
        <f t="shared" si="10"/>
        <v>567.5</v>
      </c>
    </row>
    <row r="69" spans="1:15" s="180" customFormat="1" ht="31.5" x14ac:dyDescent="0.25">
      <c r="A69" s="230">
        <v>9</v>
      </c>
      <c r="B69" s="229" t="s">
        <v>733</v>
      </c>
      <c r="C69" s="225">
        <f t="shared" si="18"/>
        <v>363.7</v>
      </c>
      <c r="D69" s="225">
        <v>0</v>
      </c>
      <c r="E69" s="225">
        <v>0</v>
      </c>
      <c r="F69" s="225">
        <v>363.7</v>
      </c>
      <c r="G69" s="192">
        <f>J69</f>
        <v>298.40305000000001</v>
      </c>
      <c r="H69" s="225">
        <v>0</v>
      </c>
      <c r="I69" s="225">
        <v>0</v>
      </c>
      <c r="J69" s="225">
        <v>298.40305000000001</v>
      </c>
      <c r="K69" s="225">
        <v>0</v>
      </c>
      <c r="L69" s="225">
        <f t="shared" si="8"/>
        <v>0</v>
      </c>
      <c r="M69" s="225">
        <f t="shared" si="9"/>
        <v>0</v>
      </c>
      <c r="N69" s="225">
        <f t="shared" si="10"/>
        <v>65.296949999999981</v>
      </c>
    </row>
    <row r="70" spans="1:15" s="180" customFormat="1" ht="31.5" x14ac:dyDescent="0.25">
      <c r="A70" s="178"/>
      <c r="B70" s="182" t="s">
        <v>688</v>
      </c>
      <c r="C70" s="192">
        <f t="shared" ref="C70:C78" si="19">F70</f>
        <v>3249.5554899999997</v>
      </c>
      <c r="D70" s="192">
        <v>0</v>
      </c>
      <c r="E70" s="192">
        <v>0</v>
      </c>
      <c r="F70" s="192">
        <f>SUM(F71:F78)</f>
        <v>3249.5554899999997</v>
      </c>
      <c r="G70" s="192">
        <f>J70</f>
        <v>0</v>
      </c>
      <c r="H70" s="192">
        <v>0</v>
      </c>
      <c r="I70" s="192">
        <v>0</v>
      </c>
      <c r="J70" s="192">
        <v>0</v>
      </c>
      <c r="K70" s="192">
        <v>0</v>
      </c>
      <c r="L70" s="192">
        <f t="shared" si="8"/>
        <v>0</v>
      </c>
      <c r="M70" s="192">
        <f t="shared" si="9"/>
        <v>0</v>
      </c>
      <c r="N70" s="192">
        <f t="shared" si="10"/>
        <v>3249.5554899999997</v>
      </c>
    </row>
    <row r="71" spans="1:15" s="180" customFormat="1" ht="47.25" x14ac:dyDescent="0.25">
      <c r="A71" s="230">
        <v>1</v>
      </c>
      <c r="B71" s="229" t="s">
        <v>732</v>
      </c>
      <c r="C71" s="225">
        <f t="shared" si="19"/>
        <v>200</v>
      </c>
      <c r="D71" s="225">
        <v>0</v>
      </c>
      <c r="E71" s="225">
        <v>0</v>
      </c>
      <c r="F71" s="225">
        <v>200</v>
      </c>
      <c r="G71" s="225">
        <v>0</v>
      </c>
      <c r="H71" s="225">
        <v>0</v>
      </c>
      <c r="I71" s="225">
        <v>0</v>
      </c>
      <c r="J71" s="225">
        <v>0</v>
      </c>
      <c r="K71" s="225">
        <v>0</v>
      </c>
      <c r="L71" s="225">
        <f t="shared" si="8"/>
        <v>0</v>
      </c>
      <c r="M71" s="225">
        <f t="shared" si="9"/>
        <v>0</v>
      </c>
      <c r="N71" s="225">
        <f t="shared" si="10"/>
        <v>200</v>
      </c>
    </row>
    <row r="72" spans="1:15" s="180" customFormat="1" ht="31.5" x14ac:dyDescent="0.25">
      <c r="A72" s="230">
        <v>2</v>
      </c>
      <c r="B72" s="229" t="s">
        <v>731</v>
      </c>
      <c r="C72" s="225">
        <f t="shared" si="19"/>
        <v>599.9</v>
      </c>
      <c r="D72" s="225">
        <v>0</v>
      </c>
      <c r="E72" s="225">
        <v>0</v>
      </c>
      <c r="F72" s="225">
        <v>599.9</v>
      </c>
      <c r="G72" s="225">
        <v>0</v>
      </c>
      <c r="H72" s="225">
        <v>0</v>
      </c>
      <c r="I72" s="225">
        <v>0</v>
      </c>
      <c r="J72" s="225">
        <v>0</v>
      </c>
      <c r="K72" s="225">
        <v>0</v>
      </c>
      <c r="L72" s="225">
        <f t="shared" si="8"/>
        <v>0</v>
      </c>
      <c r="M72" s="225">
        <f t="shared" si="9"/>
        <v>0</v>
      </c>
      <c r="N72" s="225">
        <f t="shared" si="10"/>
        <v>599.9</v>
      </c>
    </row>
    <row r="73" spans="1:15" s="180" customFormat="1" ht="31.5" x14ac:dyDescent="0.25">
      <c r="A73" s="230">
        <v>3</v>
      </c>
      <c r="B73" s="229" t="s">
        <v>730</v>
      </c>
      <c r="C73" s="225">
        <f t="shared" si="19"/>
        <v>308.7</v>
      </c>
      <c r="D73" s="225">
        <v>0</v>
      </c>
      <c r="E73" s="225">
        <v>0</v>
      </c>
      <c r="F73" s="225">
        <v>308.7</v>
      </c>
      <c r="G73" s="225">
        <v>0</v>
      </c>
      <c r="H73" s="225">
        <v>0</v>
      </c>
      <c r="I73" s="225">
        <v>0</v>
      </c>
      <c r="J73" s="225">
        <v>0</v>
      </c>
      <c r="K73" s="225">
        <v>0</v>
      </c>
      <c r="L73" s="225">
        <f t="shared" si="8"/>
        <v>0</v>
      </c>
      <c r="M73" s="225">
        <f t="shared" si="9"/>
        <v>0</v>
      </c>
      <c r="N73" s="225">
        <f t="shared" si="10"/>
        <v>308.7</v>
      </c>
    </row>
    <row r="74" spans="1:15" s="180" customFormat="1" ht="31.5" x14ac:dyDescent="0.25">
      <c r="A74" s="230">
        <v>4</v>
      </c>
      <c r="B74" s="229" t="s">
        <v>729</v>
      </c>
      <c r="C74" s="225">
        <f t="shared" si="19"/>
        <v>641.35549000000003</v>
      </c>
      <c r="D74" s="225">
        <v>0</v>
      </c>
      <c r="E74" s="225">
        <v>0</v>
      </c>
      <c r="F74" s="225">
        <f>881.2-239.84451</f>
        <v>641.35549000000003</v>
      </c>
      <c r="G74" s="225">
        <v>0</v>
      </c>
      <c r="H74" s="225">
        <v>0</v>
      </c>
      <c r="I74" s="225">
        <v>0</v>
      </c>
      <c r="J74" s="225">
        <v>0</v>
      </c>
      <c r="K74" s="225">
        <v>0</v>
      </c>
      <c r="L74" s="225">
        <f t="shared" si="8"/>
        <v>0</v>
      </c>
      <c r="M74" s="225">
        <f t="shared" si="9"/>
        <v>0</v>
      </c>
      <c r="N74" s="225">
        <f t="shared" si="10"/>
        <v>641.35549000000003</v>
      </c>
      <c r="O74" s="228"/>
    </row>
    <row r="75" spans="1:15" s="180" customFormat="1" ht="15.75" x14ac:dyDescent="0.25">
      <c r="A75" s="230">
        <v>5</v>
      </c>
      <c r="B75" s="229" t="s">
        <v>728</v>
      </c>
      <c r="C75" s="225">
        <f t="shared" si="19"/>
        <v>595.9</v>
      </c>
      <c r="D75" s="225">
        <v>0</v>
      </c>
      <c r="E75" s="225">
        <v>0</v>
      </c>
      <c r="F75" s="225">
        <v>595.9</v>
      </c>
      <c r="G75" s="225">
        <v>0</v>
      </c>
      <c r="H75" s="225">
        <v>0</v>
      </c>
      <c r="I75" s="225">
        <v>0</v>
      </c>
      <c r="J75" s="225">
        <v>0</v>
      </c>
      <c r="K75" s="225">
        <v>0</v>
      </c>
      <c r="L75" s="225">
        <f t="shared" si="8"/>
        <v>0</v>
      </c>
      <c r="M75" s="225">
        <f t="shared" si="9"/>
        <v>0</v>
      </c>
      <c r="N75" s="225">
        <f t="shared" si="10"/>
        <v>595.9</v>
      </c>
      <c r="O75" s="228"/>
    </row>
    <row r="76" spans="1:15" s="180" customFormat="1" ht="31.5" x14ac:dyDescent="0.25">
      <c r="A76" s="230">
        <v>6</v>
      </c>
      <c r="B76" s="229" t="s">
        <v>727</v>
      </c>
      <c r="C76" s="225">
        <f t="shared" si="19"/>
        <v>600</v>
      </c>
      <c r="D76" s="225">
        <v>0</v>
      </c>
      <c r="E76" s="225">
        <v>0</v>
      </c>
      <c r="F76" s="225">
        <v>600</v>
      </c>
      <c r="G76" s="225">
        <v>0</v>
      </c>
      <c r="H76" s="225">
        <v>0</v>
      </c>
      <c r="I76" s="225">
        <v>0</v>
      </c>
      <c r="J76" s="225">
        <v>0</v>
      </c>
      <c r="K76" s="225">
        <v>0</v>
      </c>
      <c r="L76" s="225">
        <f t="shared" si="8"/>
        <v>0</v>
      </c>
      <c r="M76" s="225">
        <f t="shared" si="9"/>
        <v>0</v>
      </c>
      <c r="N76" s="225">
        <f t="shared" si="10"/>
        <v>600</v>
      </c>
      <c r="O76" s="228"/>
    </row>
    <row r="77" spans="1:15" s="180" customFormat="1" ht="31.5" x14ac:dyDescent="0.25">
      <c r="A77" s="230">
        <v>7</v>
      </c>
      <c r="B77" s="229" t="s">
        <v>726</v>
      </c>
      <c r="C77" s="225">
        <f t="shared" si="19"/>
        <v>303.7</v>
      </c>
      <c r="D77" s="225">
        <v>0</v>
      </c>
      <c r="E77" s="225">
        <v>0</v>
      </c>
      <c r="F77" s="225">
        <v>303.7</v>
      </c>
      <c r="G77" s="225">
        <v>0</v>
      </c>
      <c r="H77" s="225">
        <v>0</v>
      </c>
      <c r="I77" s="225">
        <v>0</v>
      </c>
      <c r="J77" s="225">
        <v>0</v>
      </c>
      <c r="K77" s="225">
        <v>0</v>
      </c>
      <c r="L77" s="225">
        <f t="shared" si="8"/>
        <v>0</v>
      </c>
      <c r="M77" s="225">
        <f t="shared" si="9"/>
        <v>0</v>
      </c>
      <c r="N77" s="225">
        <f t="shared" si="10"/>
        <v>303.7</v>
      </c>
      <c r="O77" s="228"/>
    </row>
    <row r="78" spans="1:15" s="180" customFormat="1" ht="31.5" x14ac:dyDescent="0.25">
      <c r="A78" s="230">
        <v>8</v>
      </c>
      <c r="B78" s="229" t="s">
        <v>725</v>
      </c>
      <c r="C78" s="225">
        <f t="shared" si="19"/>
        <v>0</v>
      </c>
      <c r="D78" s="225">
        <v>0</v>
      </c>
      <c r="E78" s="225">
        <v>0</v>
      </c>
      <c r="F78" s="225">
        <v>0</v>
      </c>
      <c r="G78" s="225">
        <f>J78</f>
        <v>0</v>
      </c>
      <c r="H78" s="225">
        <v>0</v>
      </c>
      <c r="I78" s="225">
        <v>0</v>
      </c>
      <c r="J78" s="225">
        <v>0</v>
      </c>
      <c r="K78" s="225">
        <v>0</v>
      </c>
      <c r="L78" s="225">
        <f t="shared" si="8"/>
        <v>0</v>
      </c>
      <c r="M78" s="225">
        <f t="shared" si="9"/>
        <v>0</v>
      </c>
      <c r="N78" s="225">
        <f t="shared" si="10"/>
        <v>0</v>
      </c>
      <c r="O78" s="228"/>
    </row>
    <row r="79" spans="1:15" s="177" customFormat="1" ht="31.5" x14ac:dyDescent="0.25">
      <c r="A79" s="175" t="s">
        <v>782</v>
      </c>
      <c r="B79" s="181" t="s">
        <v>680</v>
      </c>
      <c r="C79" s="191">
        <f>E79+F79</f>
        <v>22207.9</v>
      </c>
      <c r="D79" s="191">
        <v>0</v>
      </c>
      <c r="E79" s="191">
        <v>0</v>
      </c>
      <c r="F79" s="191">
        <f>F80</f>
        <v>22207.9</v>
      </c>
      <c r="G79" s="191">
        <f>I79+J79</f>
        <v>5299.8370299999997</v>
      </c>
      <c r="H79" s="191">
        <v>0</v>
      </c>
      <c r="I79" s="191">
        <v>0</v>
      </c>
      <c r="J79" s="191">
        <f>J80</f>
        <v>5299.8370299999997</v>
      </c>
      <c r="K79" s="191">
        <f t="shared" ref="K79:K84" si="20">M79+N79</f>
        <v>16908.062970000003</v>
      </c>
      <c r="L79" s="191">
        <f t="shared" si="8"/>
        <v>0</v>
      </c>
      <c r="M79" s="193">
        <f t="shared" si="9"/>
        <v>0</v>
      </c>
      <c r="N79" s="191">
        <f t="shared" si="10"/>
        <v>16908.062970000003</v>
      </c>
    </row>
    <row r="80" spans="1:15" s="180" customFormat="1" ht="64.5" customHeight="1" x14ac:dyDescent="0.25">
      <c r="A80" s="178"/>
      <c r="B80" s="188" t="s">
        <v>689</v>
      </c>
      <c r="C80" s="192">
        <f>E80+F80</f>
        <v>22207.9</v>
      </c>
      <c r="D80" s="192">
        <v>0</v>
      </c>
      <c r="E80" s="192">
        <v>0</v>
      </c>
      <c r="F80" s="192">
        <v>22207.9</v>
      </c>
      <c r="G80" s="192">
        <f>I80+J80</f>
        <v>5299.8370299999997</v>
      </c>
      <c r="H80" s="192">
        <v>0</v>
      </c>
      <c r="I80" s="192">
        <v>0</v>
      </c>
      <c r="J80" s="192">
        <v>5299.8370299999997</v>
      </c>
      <c r="K80" s="192">
        <f t="shared" si="20"/>
        <v>16908.062970000003</v>
      </c>
      <c r="L80" s="192">
        <f t="shared" si="8"/>
        <v>0</v>
      </c>
      <c r="M80" s="194">
        <f t="shared" si="9"/>
        <v>0</v>
      </c>
      <c r="N80" s="192">
        <f t="shared" si="10"/>
        <v>16908.062970000003</v>
      </c>
    </row>
    <row r="81" spans="1:14" s="177" customFormat="1" ht="31.5" x14ac:dyDescent="0.25">
      <c r="A81" s="175" t="s">
        <v>783</v>
      </c>
      <c r="B81" s="181" t="s">
        <v>479</v>
      </c>
      <c r="C81" s="191">
        <f>E81+F81+D81</f>
        <v>41864.770000000004</v>
      </c>
      <c r="D81" s="191">
        <f>D82</f>
        <v>39572.673840000003</v>
      </c>
      <c r="E81" s="191">
        <f>E82</f>
        <v>2082.7723099999998</v>
      </c>
      <c r="F81" s="191">
        <f>F82</f>
        <v>209.32384999999999</v>
      </c>
      <c r="G81" s="191">
        <f>I81+J81+H81</f>
        <v>0</v>
      </c>
      <c r="H81" s="191">
        <f>H82</f>
        <v>0</v>
      </c>
      <c r="I81" s="191">
        <f>I82</f>
        <v>0</v>
      </c>
      <c r="J81" s="191">
        <f>J82</f>
        <v>0</v>
      </c>
      <c r="K81" s="191">
        <f t="shared" si="20"/>
        <v>2292.0961600000001</v>
      </c>
      <c r="L81" s="191">
        <f t="shared" si="8"/>
        <v>39572.673840000003</v>
      </c>
      <c r="M81" s="193">
        <f t="shared" si="9"/>
        <v>2082.7723099999998</v>
      </c>
      <c r="N81" s="191">
        <f t="shared" si="10"/>
        <v>209.32384999999999</v>
      </c>
    </row>
    <row r="82" spans="1:14" s="180" customFormat="1" ht="31.5" x14ac:dyDescent="0.25">
      <c r="A82" s="178"/>
      <c r="B82" s="188" t="s">
        <v>690</v>
      </c>
      <c r="C82" s="192">
        <f>E82+F82+D82</f>
        <v>41864.770000000004</v>
      </c>
      <c r="D82" s="192">
        <f>'[1]Приложение 2'!F218</f>
        <v>39572.673840000003</v>
      </c>
      <c r="E82" s="192">
        <f>'[1]Приложение 2'!F219</f>
        <v>2082.7723099999998</v>
      </c>
      <c r="F82" s="192">
        <f>'[1]Приложение 2'!F220</f>
        <v>209.32384999999999</v>
      </c>
      <c r="G82" s="192">
        <v>0</v>
      </c>
      <c r="H82" s="192">
        <v>0</v>
      </c>
      <c r="I82" s="192">
        <v>0</v>
      </c>
      <c r="J82" s="192">
        <f>J84</f>
        <v>0</v>
      </c>
      <c r="K82" s="192">
        <f t="shared" si="20"/>
        <v>2292.0961600000001</v>
      </c>
      <c r="L82" s="192">
        <f t="shared" si="8"/>
        <v>39572.673840000003</v>
      </c>
      <c r="M82" s="194">
        <f t="shared" si="9"/>
        <v>2082.7723099999998</v>
      </c>
      <c r="N82" s="192">
        <f t="shared" si="10"/>
        <v>209.32384999999999</v>
      </c>
    </row>
    <row r="83" spans="1:14" s="180" customFormat="1" ht="15.75" x14ac:dyDescent="0.25">
      <c r="A83" s="178"/>
      <c r="B83" s="227" t="s">
        <v>724</v>
      </c>
      <c r="C83" s="225">
        <f>D83+E83+F83</f>
        <v>41864.770000000004</v>
      </c>
      <c r="D83" s="225">
        <v>39572.673840000003</v>
      </c>
      <c r="E83" s="225">
        <v>2082.7723099999998</v>
      </c>
      <c r="F83" s="225">
        <v>209.32384999999999</v>
      </c>
      <c r="G83" s="225">
        <v>0</v>
      </c>
      <c r="H83" s="225">
        <v>0</v>
      </c>
      <c r="I83" s="225">
        <v>0</v>
      </c>
      <c r="J83" s="225">
        <v>0</v>
      </c>
      <c r="K83" s="225">
        <f t="shared" si="20"/>
        <v>2292.0961600000001</v>
      </c>
      <c r="L83" s="225">
        <f t="shared" si="8"/>
        <v>39572.673840000003</v>
      </c>
      <c r="M83" s="226">
        <f t="shared" si="9"/>
        <v>2082.7723099999998</v>
      </c>
      <c r="N83" s="225">
        <f t="shared" si="10"/>
        <v>209.32384999999999</v>
      </c>
    </row>
    <row r="84" spans="1:14" s="180" customFormat="1" ht="47.25" x14ac:dyDescent="0.25">
      <c r="A84" s="178"/>
      <c r="B84" s="227" t="s">
        <v>723</v>
      </c>
      <c r="C84" s="225">
        <v>0</v>
      </c>
      <c r="D84" s="225">
        <v>0</v>
      </c>
      <c r="E84" s="225">
        <v>0</v>
      </c>
      <c r="F84" s="225">
        <v>0</v>
      </c>
      <c r="G84" s="225">
        <f>H84+I84+J84</f>
        <v>0</v>
      </c>
      <c r="H84" s="225">
        <v>0</v>
      </c>
      <c r="I84" s="225">
        <v>0</v>
      </c>
      <c r="J84" s="225">
        <v>0</v>
      </c>
      <c r="K84" s="225">
        <f t="shared" si="20"/>
        <v>0</v>
      </c>
      <c r="L84" s="225">
        <f t="shared" si="8"/>
        <v>0</v>
      </c>
      <c r="M84" s="226">
        <f t="shared" si="9"/>
        <v>0</v>
      </c>
      <c r="N84" s="225">
        <f t="shared" si="10"/>
        <v>0</v>
      </c>
    </row>
    <row r="85" spans="1:14" s="174" customFormat="1" ht="47.25" x14ac:dyDescent="0.25">
      <c r="A85" s="172" t="s">
        <v>681</v>
      </c>
      <c r="B85" s="173" t="s">
        <v>682</v>
      </c>
      <c r="C85" s="190">
        <f>C86+C94</f>
        <v>5484.3124499999994</v>
      </c>
      <c r="D85" s="190">
        <v>0</v>
      </c>
      <c r="E85" s="190">
        <f>E86+E94</f>
        <v>2681.2012</v>
      </c>
      <c r="F85" s="190">
        <f>F86+F94</f>
        <v>2803.1112499999999</v>
      </c>
      <c r="G85" s="190">
        <f>J85</f>
        <v>0</v>
      </c>
      <c r="H85" s="190">
        <v>0</v>
      </c>
      <c r="I85" s="190">
        <v>0</v>
      </c>
      <c r="J85" s="190">
        <f>J87</f>
        <v>0</v>
      </c>
      <c r="K85" s="190">
        <f>K87</f>
        <v>0</v>
      </c>
      <c r="L85" s="190">
        <f t="shared" si="8"/>
        <v>0</v>
      </c>
      <c r="M85" s="195">
        <f t="shared" si="9"/>
        <v>2681.2012</v>
      </c>
      <c r="N85" s="190">
        <f t="shared" si="10"/>
        <v>2803.1112499999999</v>
      </c>
    </row>
    <row r="86" spans="1:14" s="180" customFormat="1" ht="31.5" x14ac:dyDescent="0.25">
      <c r="A86" s="175" t="s">
        <v>683</v>
      </c>
      <c r="B86" s="176" t="s">
        <v>506</v>
      </c>
      <c r="C86" s="196">
        <f>C87+C88</f>
        <v>4642.9124499999998</v>
      </c>
      <c r="D86" s="196">
        <f>D87+D88</f>
        <v>0</v>
      </c>
      <c r="E86" s="196">
        <f>E87+E88</f>
        <v>2681.2012</v>
      </c>
      <c r="F86" s="196">
        <f>F87+F88</f>
        <v>1961.7112499999998</v>
      </c>
      <c r="G86" s="196">
        <v>0</v>
      </c>
      <c r="H86" s="196">
        <v>0</v>
      </c>
      <c r="I86" s="196">
        <v>0</v>
      </c>
      <c r="J86" s="196">
        <v>0</v>
      </c>
      <c r="K86" s="196">
        <v>0</v>
      </c>
      <c r="L86" s="196">
        <f t="shared" si="8"/>
        <v>0</v>
      </c>
      <c r="M86" s="197">
        <f t="shared" si="9"/>
        <v>2681.2012</v>
      </c>
      <c r="N86" s="196">
        <f t="shared" si="10"/>
        <v>1961.7112499999998</v>
      </c>
    </row>
    <row r="87" spans="1:14" ht="72.75" customHeight="1" x14ac:dyDescent="0.25">
      <c r="A87" s="183"/>
      <c r="B87" s="184" t="s">
        <v>694</v>
      </c>
      <c r="C87" s="198">
        <v>1663.8</v>
      </c>
      <c r="D87" s="198">
        <v>0</v>
      </c>
      <c r="E87" s="198">
        <v>0</v>
      </c>
      <c r="F87" s="198">
        <v>1663.8</v>
      </c>
      <c r="G87" s="198">
        <f>J87</f>
        <v>0</v>
      </c>
      <c r="H87" s="198">
        <v>0</v>
      </c>
      <c r="I87" s="198">
        <v>0</v>
      </c>
      <c r="J87" s="198">
        <v>0</v>
      </c>
      <c r="K87" s="198">
        <v>0</v>
      </c>
      <c r="L87" s="198">
        <f t="shared" si="8"/>
        <v>0</v>
      </c>
      <c r="M87" s="199">
        <f t="shared" si="9"/>
        <v>0</v>
      </c>
      <c r="N87" s="200">
        <f t="shared" si="10"/>
        <v>1663.8</v>
      </c>
    </row>
    <row r="88" spans="1:14" ht="49.5" customHeight="1" x14ac:dyDescent="0.25">
      <c r="A88" s="183"/>
      <c r="B88" s="184" t="s">
        <v>722</v>
      </c>
      <c r="C88" s="198">
        <f>C89+C90+C91+C92+C93</f>
        <v>2979.1124500000001</v>
      </c>
      <c r="D88" s="198">
        <f>D89+D90+D91+D92+D93</f>
        <v>0</v>
      </c>
      <c r="E88" s="198">
        <f>E89+E90+E91+E92+E93</f>
        <v>2681.2012</v>
      </c>
      <c r="F88" s="198">
        <f>F89+F90+F91+F92+F93</f>
        <v>297.91125</v>
      </c>
      <c r="G88" s="198">
        <v>0</v>
      </c>
      <c r="H88" s="198">
        <v>0</v>
      </c>
      <c r="I88" s="198">
        <v>0</v>
      </c>
      <c r="J88" s="198">
        <v>0</v>
      </c>
      <c r="K88" s="198">
        <v>0</v>
      </c>
      <c r="L88" s="198">
        <f t="shared" si="8"/>
        <v>0</v>
      </c>
      <c r="M88" s="199">
        <f t="shared" si="9"/>
        <v>2681.2012</v>
      </c>
      <c r="N88" s="200">
        <f t="shared" si="10"/>
        <v>297.91125</v>
      </c>
    </row>
    <row r="89" spans="1:14" ht="15.75" x14ac:dyDescent="0.25">
      <c r="A89" s="183"/>
      <c r="B89" s="224" t="s">
        <v>721</v>
      </c>
      <c r="C89" s="223">
        <f>D89+E89+F89</f>
        <v>595.82249000000002</v>
      </c>
      <c r="D89" s="223">
        <v>0</v>
      </c>
      <c r="E89" s="223">
        <v>536.24023999999997</v>
      </c>
      <c r="F89" s="223">
        <v>59.582250000000002</v>
      </c>
      <c r="G89" s="223">
        <v>0</v>
      </c>
      <c r="H89" s="223">
        <v>0</v>
      </c>
      <c r="I89" s="223">
        <v>0</v>
      </c>
      <c r="J89" s="223">
        <v>0</v>
      </c>
      <c r="K89" s="223">
        <v>0</v>
      </c>
      <c r="L89" s="223">
        <f t="shared" si="8"/>
        <v>0</v>
      </c>
      <c r="M89" s="222">
        <f t="shared" si="9"/>
        <v>536.24023999999997</v>
      </c>
      <c r="N89" s="221">
        <f t="shared" si="10"/>
        <v>59.582250000000002</v>
      </c>
    </row>
    <row r="90" spans="1:14" ht="33" customHeight="1" x14ac:dyDescent="0.25">
      <c r="A90" s="183"/>
      <c r="B90" s="224" t="s">
        <v>720</v>
      </c>
      <c r="C90" s="223">
        <f>D90+E90+F90</f>
        <v>595.82249000000002</v>
      </c>
      <c r="D90" s="223">
        <v>0</v>
      </c>
      <c r="E90" s="223">
        <v>536.24023999999997</v>
      </c>
      <c r="F90" s="223">
        <v>59.582250000000002</v>
      </c>
      <c r="G90" s="223">
        <v>0</v>
      </c>
      <c r="H90" s="223">
        <v>0</v>
      </c>
      <c r="I90" s="223">
        <v>0</v>
      </c>
      <c r="J90" s="223">
        <v>0</v>
      </c>
      <c r="K90" s="223">
        <v>0</v>
      </c>
      <c r="L90" s="223">
        <f t="shared" si="8"/>
        <v>0</v>
      </c>
      <c r="M90" s="222">
        <f t="shared" si="9"/>
        <v>536.24023999999997</v>
      </c>
      <c r="N90" s="221">
        <f t="shared" si="10"/>
        <v>59.582250000000002</v>
      </c>
    </row>
    <row r="91" spans="1:14" ht="15.75" x14ac:dyDescent="0.25">
      <c r="A91" s="183"/>
      <c r="B91" s="224" t="s">
        <v>719</v>
      </c>
      <c r="C91" s="223">
        <f>D91+E91+F91</f>
        <v>595.82249000000002</v>
      </c>
      <c r="D91" s="223">
        <v>0</v>
      </c>
      <c r="E91" s="223">
        <v>536.24023999999997</v>
      </c>
      <c r="F91" s="223">
        <v>59.582250000000002</v>
      </c>
      <c r="G91" s="223">
        <v>0</v>
      </c>
      <c r="H91" s="223">
        <v>0</v>
      </c>
      <c r="I91" s="223">
        <v>0</v>
      </c>
      <c r="J91" s="223">
        <v>0</v>
      </c>
      <c r="K91" s="223">
        <v>0</v>
      </c>
      <c r="L91" s="223">
        <f t="shared" si="8"/>
        <v>0</v>
      </c>
      <c r="M91" s="222">
        <f t="shared" si="9"/>
        <v>536.24023999999997</v>
      </c>
      <c r="N91" s="221">
        <f t="shared" si="10"/>
        <v>59.582250000000002</v>
      </c>
    </row>
    <row r="92" spans="1:14" ht="32.25" customHeight="1" x14ac:dyDescent="0.25">
      <c r="A92" s="183"/>
      <c r="B92" s="224" t="s">
        <v>718</v>
      </c>
      <c r="C92" s="223">
        <f>D92+E92+F92</f>
        <v>595.82249000000002</v>
      </c>
      <c r="D92" s="223">
        <v>0</v>
      </c>
      <c r="E92" s="223">
        <v>536.24023999999997</v>
      </c>
      <c r="F92" s="223">
        <v>59.582250000000002</v>
      </c>
      <c r="G92" s="223">
        <v>0</v>
      </c>
      <c r="H92" s="223">
        <v>0</v>
      </c>
      <c r="I92" s="223">
        <v>0</v>
      </c>
      <c r="J92" s="223">
        <v>0</v>
      </c>
      <c r="K92" s="223">
        <v>0</v>
      </c>
      <c r="L92" s="223">
        <f t="shared" si="8"/>
        <v>0</v>
      </c>
      <c r="M92" s="222">
        <f t="shared" si="9"/>
        <v>536.24023999999997</v>
      </c>
      <c r="N92" s="221">
        <f t="shared" si="10"/>
        <v>59.582250000000002</v>
      </c>
    </row>
    <row r="93" spans="1:14" ht="30.75" customHeight="1" x14ac:dyDescent="0.25">
      <c r="A93" s="183"/>
      <c r="B93" s="224" t="s">
        <v>717</v>
      </c>
      <c r="C93" s="223">
        <f>D93+E93+F93</f>
        <v>595.82249000000002</v>
      </c>
      <c r="D93" s="223">
        <v>0</v>
      </c>
      <c r="E93" s="223">
        <v>536.24023999999997</v>
      </c>
      <c r="F93" s="223">
        <v>59.582250000000002</v>
      </c>
      <c r="G93" s="223">
        <v>0</v>
      </c>
      <c r="H93" s="223">
        <v>0</v>
      </c>
      <c r="I93" s="223">
        <v>0</v>
      </c>
      <c r="J93" s="223">
        <v>0</v>
      </c>
      <c r="K93" s="223">
        <v>0</v>
      </c>
      <c r="L93" s="223">
        <f t="shared" si="8"/>
        <v>0</v>
      </c>
      <c r="M93" s="222">
        <f t="shared" si="9"/>
        <v>536.24023999999997</v>
      </c>
      <c r="N93" s="221">
        <f t="shared" si="10"/>
        <v>59.582250000000002</v>
      </c>
    </row>
    <row r="94" spans="1:14" s="180" customFormat="1" ht="47.25" x14ac:dyDescent="0.25">
      <c r="A94" s="175" t="s">
        <v>692</v>
      </c>
      <c r="B94" s="176" t="s">
        <v>465</v>
      </c>
      <c r="C94" s="196">
        <f>C95+C96</f>
        <v>841.4</v>
      </c>
      <c r="D94" s="196">
        <v>0</v>
      </c>
      <c r="E94" s="196">
        <v>0</v>
      </c>
      <c r="F94" s="196">
        <f>F95+F96</f>
        <v>841.4</v>
      </c>
      <c r="G94" s="196">
        <v>0</v>
      </c>
      <c r="H94" s="196">
        <v>0</v>
      </c>
      <c r="I94" s="196">
        <v>0</v>
      </c>
      <c r="J94" s="196">
        <v>0</v>
      </c>
      <c r="K94" s="196">
        <v>0</v>
      </c>
      <c r="L94" s="196">
        <f t="shared" si="8"/>
        <v>0</v>
      </c>
      <c r="M94" s="197">
        <f t="shared" si="9"/>
        <v>0</v>
      </c>
      <c r="N94" s="196">
        <f t="shared" si="10"/>
        <v>841.4</v>
      </c>
    </row>
    <row r="95" spans="1:14" ht="31.5" x14ac:dyDescent="0.25">
      <c r="A95" s="183"/>
      <c r="B95" s="184" t="s">
        <v>693</v>
      </c>
      <c r="C95" s="198">
        <f>F95</f>
        <v>361.7</v>
      </c>
      <c r="D95" s="198">
        <v>0</v>
      </c>
      <c r="E95" s="198">
        <v>0</v>
      </c>
      <c r="F95" s="198">
        <v>361.7</v>
      </c>
      <c r="G95" s="198">
        <f>J95</f>
        <v>0</v>
      </c>
      <c r="H95" s="198">
        <v>0</v>
      </c>
      <c r="I95" s="198">
        <v>0</v>
      </c>
      <c r="J95" s="198">
        <v>0</v>
      </c>
      <c r="K95" s="198">
        <v>0</v>
      </c>
      <c r="L95" s="198">
        <f t="shared" si="8"/>
        <v>0</v>
      </c>
      <c r="M95" s="199">
        <f t="shared" si="9"/>
        <v>0</v>
      </c>
      <c r="N95" s="200">
        <f t="shared" si="10"/>
        <v>361.7</v>
      </c>
    </row>
    <row r="96" spans="1:14" ht="47.25" x14ac:dyDescent="0.25">
      <c r="A96" s="183"/>
      <c r="B96" s="184" t="s">
        <v>695</v>
      </c>
      <c r="C96" s="198">
        <f>F96</f>
        <v>479.7</v>
      </c>
      <c r="D96" s="198">
        <v>0</v>
      </c>
      <c r="E96" s="198">
        <v>0</v>
      </c>
      <c r="F96" s="198">
        <v>479.7</v>
      </c>
      <c r="G96" s="198">
        <f>J96</f>
        <v>0</v>
      </c>
      <c r="H96" s="198">
        <v>0</v>
      </c>
      <c r="I96" s="198">
        <v>0</v>
      </c>
      <c r="J96" s="198">
        <v>0</v>
      </c>
      <c r="K96" s="198">
        <v>0</v>
      </c>
      <c r="L96" s="198">
        <f t="shared" si="8"/>
        <v>0</v>
      </c>
      <c r="M96" s="199">
        <f t="shared" si="9"/>
        <v>0</v>
      </c>
      <c r="N96" s="200">
        <f t="shared" si="10"/>
        <v>479.7</v>
      </c>
    </row>
    <row r="97" spans="1:14" ht="15.75" x14ac:dyDescent="0.25">
      <c r="A97" s="185"/>
      <c r="B97" s="186"/>
      <c r="C97" s="187"/>
      <c r="D97" s="187"/>
      <c r="E97" s="187"/>
      <c r="F97" s="187"/>
      <c r="G97" s="187"/>
      <c r="H97" s="187"/>
      <c r="I97" s="187"/>
      <c r="J97" s="187"/>
      <c r="K97" s="187"/>
      <c r="L97" s="187"/>
      <c r="M97" s="187"/>
      <c r="N97" s="187"/>
    </row>
    <row r="98" spans="1:14" ht="16.5" x14ac:dyDescent="0.25">
      <c r="B98" s="245" t="s">
        <v>784</v>
      </c>
      <c r="D98" s="246">
        <f>4843.35506+C18-C33</f>
        <v>718.45505999999295</v>
      </c>
    </row>
  </sheetData>
  <mergeCells count="32">
    <mergeCell ref="A10:C10"/>
    <mergeCell ref="A11:C11"/>
    <mergeCell ref="A12:N12"/>
    <mergeCell ref="A27:N27"/>
    <mergeCell ref="H16:J16"/>
    <mergeCell ref="D16:F16"/>
    <mergeCell ref="A14:A17"/>
    <mergeCell ref="B14:B17"/>
    <mergeCell ref="C16:C17"/>
    <mergeCell ref="G16:G17"/>
    <mergeCell ref="K16:K17"/>
    <mergeCell ref="M16:N16"/>
    <mergeCell ref="C14:F15"/>
    <mergeCell ref="G14:J15"/>
    <mergeCell ref="K14:N15"/>
    <mergeCell ref="A29:A32"/>
    <mergeCell ref="B29:B32"/>
    <mergeCell ref="C31:C32"/>
    <mergeCell ref="G31:G32"/>
    <mergeCell ref="K31:K32"/>
    <mergeCell ref="D31:F31"/>
    <mergeCell ref="H31:J31"/>
    <mergeCell ref="C29:F30"/>
    <mergeCell ref="G29:J30"/>
    <mergeCell ref="K29:N30"/>
    <mergeCell ref="L31:N31"/>
    <mergeCell ref="A7:N7"/>
    <mergeCell ref="K1:N1"/>
    <mergeCell ref="K2:N2"/>
    <mergeCell ref="K3:N3"/>
    <mergeCell ref="K4:N4"/>
    <mergeCell ref="K5:N5"/>
  </mergeCells>
  <pageMargins left="0.70866141732283472" right="0.70866141732283472" top="1.1417322834645669" bottom="0.35433070866141736" header="0.31496062992125984" footer="0.31496062992125984"/>
  <pageSetup paperSize="9" scale="49" orientation="landscape" r:id="rId1"/>
  <rowBreaks count="1" manualBreakCount="1">
    <brk id="41" max="1638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ИФДБ</vt:lpstr>
      <vt:lpstr>ДФ</vt:lpstr>
      <vt:lpstr>ДОХОДЫ!Область_печати</vt:lpstr>
      <vt:lpstr>ДФ!Область_печати</vt:lpstr>
      <vt:lpstr>РАСХОДЫ!Область_печати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user</cp:lastModifiedBy>
  <cp:lastPrinted>2024-04-16T07:37:24Z</cp:lastPrinted>
  <dcterms:created xsi:type="dcterms:W3CDTF">2022-11-04T08:13:16Z</dcterms:created>
  <dcterms:modified xsi:type="dcterms:W3CDTF">2024-05-21T05:15:23Z</dcterms:modified>
</cp:coreProperties>
</file>